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15270" windowHeight="8190" tabRatio="882" activeTab="18"/>
  </bookViews>
  <sheets>
    <sheet name="92" sheetId="89" r:id="rId1"/>
    <sheet name="2007-2010" sheetId="1" r:id="rId2"/>
    <sheet name="2011" sheetId="118" r:id="rId3"/>
    <sheet name="cost" sheetId="116" r:id="rId4"/>
    <sheet name="gast" sheetId="117" r:id="rId5"/>
    <sheet name="0" sheetId="108" r:id="rId6"/>
    <sheet name="01" sheetId="69" r:id="rId7"/>
    <sheet name="02" sheetId="70" r:id="rId8"/>
    <sheet name="03" sheetId="71" r:id="rId9"/>
    <sheet name="04" sheetId="72" r:id="rId10"/>
    <sheet name="05" sheetId="73" r:id="rId11"/>
    <sheet name="06" sheetId="74" r:id="rId12"/>
    <sheet name="07" sheetId="75" r:id="rId13"/>
    <sheet name="08" sheetId="76" r:id="rId14"/>
    <sheet name="09" sheetId="4" r:id="rId15"/>
    <sheet name="010" sheetId="77" r:id="rId16"/>
    <sheet name="011" sheetId="62" r:id="rId17"/>
    <sheet name="012" sheetId="80" r:id="rId18"/>
    <sheet name="013" sheetId="81" r:id="rId19"/>
    <sheet name="014" sheetId="82" r:id="rId20"/>
    <sheet name="015" sheetId="83" r:id="rId21"/>
    <sheet name="016" sheetId="84" r:id="rId22"/>
    <sheet name="017" sheetId="54" r:id="rId23"/>
    <sheet name="018" sheetId="53" r:id="rId24"/>
    <sheet name="019" sheetId="52" r:id="rId25"/>
    <sheet name="020" sheetId="51" r:id="rId26"/>
    <sheet name="021" sheetId="68" r:id="rId27"/>
    <sheet name="022" sheetId="67" r:id="rId28"/>
    <sheet name="023" sheetId="66" r:id="rId29"/>
    <sheet name="024" sheetId="65" r:id="rId30"/>
    <sheet name="025" sheetId="86" r:id="rId31"/>
    <sheet name="026" sheetId="64" r:id="rId32"/>
    <sheet name="027" sheetId="63" r:id="rId33"/>
    <sheet name="028" sheetId="50" r:id="rId34"/>
    <sheet name="029" sheetId="55" r:id="rId35"/>
    <sheet name="030" sheetId="56" r:id="rId36"/>
    <sheet name="031" sheetId="57" r:id="rId37"/>
    <sheet name="032" sheetId="58" r:id="rId38"/>
    <sheet name="033" sheetId="59" r:id="rId39"/>
    <sheet name="034" sheetId="60" r:id="rId40"/>
    <sheet name="035" sheetId="96" r:id="rId41"/>
    <sheet name="036" sheetId="92" r:id="rId42"/>
    <sheet name="037" sheetId="91" r:id="rId43"/>
    <sheet name="038" sheetId="88" r:id="rId44"/>
    <sheet name="039" sheetId="103" r:id="rId45"/>
    <sheet name="040" sheetId="85" r:id="rId46"/>
    <sheet name="041" sheetId="93" r:id="rId47"/>
    <sheet name="042" sheetId="94" r:id="rId48"/>
    <sheet name="043" sheetId="98" r:id="rId49"/>
    <sheet name="044" sheetId="95" r:id="rId50"/>
    <sheet name="045" sheetId="101" r:id="rId51"/>
    <sheet name="046" sheetId="87" r:id="rId52"/>
    <sheet name="047" sheetId="102" r:id="rId53"/>
    <sheet name="048" sheetId="33" r:id="rId54"/>
    <sheet name="049" sheetId="31" r:id="rId55"/>
    <sheet name="0049" sheetId="32" r:id="rId56"/>
    <sheet name="050" sheetId="30" r:id="rId57"/>
    <sheet name="051" sheetId="48" r:id="rId58"/>
    <sheet name="052" sheetId="49" r:id="rId59"/>
    <sheet name="053" sheetId="42" r:id="rId60"/>
    <sheet name="054" sheetId="46" r:id="rId61"/>
    <sheet name="055" sheetId="45" r:id="rId62"/>
    <sheet name="056" sheetId="44" r:id="rId63"/>
    <sheet name="057" sheetId="43" r:id="rId64"/>
    <sheet name="058" sheetId="78" r:id="rId65"/>
    <sheet name="059" sheetId="34" r:id="rId66"/>
    <sheet name="060" sheetId="35" r:id="rId67"/>
    <sheet name="061" sheetId="36" r:id="rId68"/>
    <sheet name="062" sheetId="37" r:id="rId69"/>
    <sheet name="063" sheetId="41" r:id="rId70"/>
    <sheet name="064" sheetId="38" r:id="rId71"/>
    <sheet name="065" sheetId="39" r:id="rId72"/>
    <sheet name="0066" sheetId="40" r:id="rId73"/>
    <sheet name="0067" sheetId="25" r:id="rId74"/>
    <sheet name="0068" sheetId="112" r:id="rId75"/>
    <sheet name="0069" sheetId="26" r:id="rId76"/>
    <sheet name="0070" sheetId="97" r:id="rId77"/>
    <sheet name="0071" sheetId="104" r:id="rId78"/>
    <sheet name="0072" sheetId="106" r:id="rId79"/>
    <sheet name="0073" sheetId="107" r:id="rId80"/>
    <sheet name="0074" sheetId="100" r:id="rId81"/>
    <sheet name="0075" sheetId="79" r:id="rId82"/>
    <sheet name="0076" sheetId="20" r:id="rId83"/>
    <sheet name="0077" sheetId="113" r:id="rId84"/>
    <sheet name="0078" sheetId="111" r:id="rId85"/>
    <sheet name="0079" sheetId="109" r:id="rId86"/>
    <sheet name="0080" sheetId="11" r:id="rId87"/>
    <sheet name="0081" sheetId="10" r:id="rId88"/>
    <sheet name="0082" sheetId="9" r:id="rId89"/>
    <sheet name="0083" sheetId="8" r:id="rId90"/>
    <sheet name="0084" sheetId="29" r:id="rId91"/>
    <sheet name="0085" sheetId="28" r:id="rId92"/>
    <sheet name="0086" sheetId="27" r:id="rId93"/>
    <sheet name="0087" sheetId="18" r:id="rId94"/>
    <sheet name="0088" sheetId="47" r:id="rId95"/>
    <sheet name="0089" sheetId="24" r:id="rId96"/>
    <sheet name="0090" sheetId="21" r:id="rId97"/>
    <sheet name="0091" sheetId="23" r:id="rId98"/>
    <sheet name="0092" sheetId="22" r:id="rId99"/>
    <sheet name="0093" sheetId="12" r:id="rId100"/>
    <sheet name="0094" sheetId="13" r:id="rId101"/>
    <sheet name="0095" sheetId="14" r:id="rId102"/>
    <sheet name="0096" sheetId="110" r:id="rId103"/>
    <sheet name="0097" sheetId="16" r:id="rId104"/>
    <sheet name="0098" sheetId="17" r:id="rId105"/>
    <sheet name="0099" sheetId="15" r:id="rId106"/>
    <sheet name="0100" sheetId="6" r:id="rId107"/>
    <sheet name="0101" sheetId="19" r:id="rId108"/>
    <sheet name="0102" sheetId="2" r:id="rId109"/>
    <sheet name="0103" sheetId="3" r:id="rId110"/>
    <sheet name="0104" sheetId="99" r:id="rId111"/>
    <sheet name="0105" sheetId="5" r:id="rId112"/>
    <sheet name="0106" sheetId="105" r:id="rId113"/>
    <sheet name="Hoja1" sheetId="114" r:id="rId114"/>
    <sheet name="Hoja2" sheetId="115" r:id="rId115"/>
    <sheet name="Hoja3" sheetId="119" r:id="rId116"/>
    <sheet name="Hoja4" sheetId="120" r:id="rId117"/>
  </sheets>
  <definedNames>
    <definedName name="_xlnm._FilterDatabase" localSheetId="1" hidden="1">'2007-2010'!$A$1:$E$116</definedName>
  </definedNames>
  <calcPr calcId="145621"/>
</workbook>
</file>

<file path=xl/calcChain.xml><?xml version="1.0" encoding="utf-8"?>
<calcChain xmlns="http://schemas.openxmlformats.org/spreadsheetml/2006/main">
  <c r="V47" i="105" l="1"/>
  <c r="W47" i="105" s="1"/>
  <c r="V49" i="5"/>
  <c r="W49" i="5" s="1"/>
  <c r="W52" i="99"/>
  <c r="V52" i="99"/>
  <c r="F50" i="3"/>
  <c r="V50" i="3"/>
  <c r="W50" i="3"/>
  <c r="V36" i="2"/>
  <c r="W36" i="2" s="1"/>
  <c r="V46" i="19"/>
  <c r="W46" i="19" s="1"/>
  <c r="V46" i="6"/>
  <c r="W46" i="6" s="1"/>
  <c r="V48" i="15"/>
  <c r="W48" i="15" s="1"/>
  <c r="V47" i="17"/>
  <c r="W47" i="17" s="1"/>
  <c r="V45" i="16"/>
  <c r="W45" i="16" s="1"/>
  <c r="V56" i="110"/>
  <c r="W56" i="110" s="1"/>
  <c r="V50" i="14"/>
  <c r="W50" i="14" s="1"/>
  <c r="V43" i="13"/>
  <c r="W43" i="13" s="1"/>
  <c r="V46" i="12"/>
  <c r="W46" i="12" s="1"/>
  <c r="V46" i="22"/>
  <c r="W46" i="22" s="1"/>
  <c r="W46" i="23"/>
  <c r="V46" i="23"/>
  <c r="V47" i="21"/>
  <c r="W47" i="21" s="1"/>
  <c r="V45" i="24"/>
  <c r="W45" i="24" s="1"/>
  <c r="V46" i="47"/>
  <c r="W46" i="47" s="1"/>
  <c r="V46" i="18"/>
  <c r="W46" i="18" s="1"/>
  <c r="V46" i="27"/>
  <c r="W46" i="27" s="1"/>
  <c r="V45" i="28"/>
  <c r="W45" i="28" s="1"/>
  <c r="V45" i="29"/>
  <c r="W45" i="29" s="1"/>
  <c r="V45" i="8"/>
  <c r="W45" i="8" s="1"/>
  <c r="V45" i="9"/>
  <c r="W45" i="9" s="1"/>
  <c r="V45" i="10"/>
  <c r="W45" i="10" s="1"/>
  <c r="V46" i="11"/>
  <c r="W46" i="11" s="1"/>
  <c r="V41" i="111"/>
  <c r="W41" i="111" s="1"/>
  <c r="V46" i="113"/>
  <c r="W46" i="113" s="1"/>
  <c r="V45" i="20"/>
  <c r="W45" i="20" s="1"/>
  <c r="V45" i="112"/>
  <c r="W45" i="112" s="1"/>
  <c r="V45" i="79"/>
  <c r="W45" i="79" s="1"/>
  <c r="V47" i="100"/>
  <c r="W47" i="100" s="1"/>
  <c r="V45" i="107"/>
  <c r="W45" i="107"/>
  <c r="V45" i="106"/>
  <c r="W45" i="106" s="1"/>
  <c r="V45" i="104"/>
  <c r="W45" i="104" s="1"/>
  <c r="V46" i="97"/>
  <c r="W46" i="97" s="1"/>
  <c r="V46" i="26"/>
  <c r="W46" i="26" s="1"/>
  <c r="W46" i="25"/>
  <c r="V46" i="25"/>
  <c r="W46" i="40"/>
  <c r="V46" i="40"/>
  <c r="V45" i="39"/>
  <c r="W45" i="39" s="1"/>
  <c r="V47" i="38"/>
  <c r="W47" i="38" s="1"/>
  <c r="V46" i="41"/>
  <c r="W46" i="41" s="1"/>
  <c r="V46" i="37"/>
  <c r="W46" i="37" s="1"/>
  <c r="V46" i="36"/>
  <c r="W46" i="36" s="1"/>
  <c r="V46" i="35"/>
  <c r="W46" i="35" s="1"/>
  <c r="V45" i="34"/>
  <c r="W45" i="34" s="1"/>
  <c r="V42" i="78"/>
  <c r="W42" i="78" s="1"/>
  <c r="V45" i="43"/>
  <c r="W45" i="43" s="1"/>
  <c r="V49" i="44"/>
  <c r="W49" i="44" s="1"/>
  <c r="V45" i="45"/>
  <c r="W45" i="45" s="1"/>
  <c r="V45" i="46"/>
  <c r="W45" i="46" s="1"/>
  <c r="V48" i="42"/>
  <c r="W48" i="42" s="1"/>
  <c r="V47" i="49"/>
  <c r="W47" i="49" s="1"/>
  <c r="V47" i="48"/>
  <c r="W47" i="48" s="1"/>
  <c r="V46" i="30"/>
  <c r="W46" i="30" s="1"/>
  <c r="V46" i="32"/>
  <c r="W46" i="32" s="1"/>
  <c r="V47" i="31"/>
  <c r="W47" i="31" s="1"/>
  <c r="V47" i="33"/>
  <c r="W47" i="33" s="1"/>
  <c r="V45" i="102"/>
  <c r="W45" i="102" s="1"/>
  <c r="V49" i="87"/>
  <c r="W49" i="87" s="1"/>
  <c r="V45" i="101"/>
  <c r="W45" i="101" s="1"/>
  <c r="V46" i="95"/>
  <c r="W46" i="95" s="1"/>
  <c r="V46" i="98"/>
  <c r="W46" i="98" s="1"/>
  <c r="V46" i="94"/>
  <c r="W46" i="94" s="1"/>
  <c r="V46" i="93"/>
  <c r="W46" i="93" s="1"/>
  <c r="V46" i="85"/>
  <c r="W46" i="85" s="1"/>
  <c r="V49" i="103"/>
  <c r="W49" i="103" s="1"/>
  <c r="V47" i="88"/>
  <c r="W47" i="88" s="1"/>
  <c r="V46" i="91"/>
  <c r="W46" i="91" s="1"/>
  <c r="W47" i="92"/>
  <c r="V47" i="92"/>
  <c r="V47" i="96"/>
  <c r="W47" i="96" s="1"/>
  <c r="V46" i="60"/>
  <c r="W46" i="60" s="1"/>
  <c r="V47" i="59"/>
  <c r="W47" i="59" s="1"/>
  <c r="W45" i="58"/>
  <c r="V45" i="58"/>
  <c r="V46" i="57"/>
  <c r="W46" i="57" s="1"/>
  <c r="V46" i="56"/>
  <c r="W46" i="56" s="1"/>
  <c r="V43" i="55"/>
  <c r="W43" i="55" s="1"/>
  <c r="V46" i="50"/>
  <c r="W46" i="50" s="1"/>
  <c r="V46" i="63"/>
  <c r="W46" i="63" s="1"/>
  <c r="V46" i="64"/>
  <c r="W46" i="64" s="1"/>
  <c r="V49" i="86"/>
  <c r="W49" i="86" s="1"/>
  <c r="V46" i="65"/>
  <c r="W46" i="65" s="1"/>
  <c r="V49" i="66"/>
  <c r="W49" i="66" s="1"/>
  <c r="V46" i="67"/>
  <c r="W46" i="67" s="1"/>
  <c r="V47" i="68"/>
  <c r="W47" i="68" s="1"/>
  <c r="V46" i="51"/>
  <c r="W46" i="51" s="1"/>
  <c r="V45" i="52"/>
  <c r="W45" i="52" s="1"/>
  <c r="V45" i="53"/>
  <c r="W45" i="53" s="1"/>
  <c r="V47" i="54"/>
  <c r="W47" i="54" s="1"/>
  <c r="V51" i="84"/>
  <c r="W51" i="84" s="1"/>
  <c r="V48" i="83"/>
  <c r="W48" i="83" s="1"/>
  <c r="V51" i="82"/>
  <c r="W51" i="82" s="1"/>
  <c r="V51" i="81"/>
  <c r="W51" i="81" s="1"/>
  <c r="F51" i="81"/>
  <c r="V56" i="81"/>
  <c r="W56" i="81" s="1"/>
  <c r="V50" i="80"/>
  <c r="W50" i="80" s="1"/>
  <c r="W47" i="62"/>
  <c r="V47" i="62"/>
  <c r="V52" i="77"/>
  <c r="W52" i="77" s="1"/>
  <c r="V47" i="77"/>
  <c r="W47" i="77" s="1"/>
  <c r="F47" i="77"/>
  <c r="V55" i="4"/>
  <c r="W55" i="4" s="1"/>
  <c r="V47" i="76"/>
  <c r="W47" i="76" s="1"/>
  <c r="V51" i="75"/>
  <c r="W51" i="75" s="1"/>
  <c r="V52" i="74"/>
  <c r="W52" i="74" s="1"/>
  <c r="V48" i="73"/>
  <c r="W48" i="73" s="1"/>
  <c r="W48" i="72"/>
  <c r="V48" i="72"/>
  <c r="V57" i="71"/>
  <c r="W57" i="71" s="1"/>
  <c r="W55" i="70"/>
  <c r="V55" i="70"/>
  <c r="F48" i="69"/>
  <c r="V47" i="69"/>
  <c r="W47" i="69" s="1"/>
  <c r="W52" i="71"/>
  <c r="V44" i="86" l="1"/>
  <c r="W44" i="86" s="1"/>
  <c r="F44" i="86"/>
  <c r="V43" i="83" l="1"/>
  <c r="W43" i="83" s="1"/>
  <c r="F43" i="83"/>
  <c r="V50" i="70" l="1"/>
  <c r="W50" i="70" s="1"/>
  <c r="F50" i="70"/>
  <c r="V50" i="4"/>
  <c r="W50" i="4" s="1"/>
  <c r="F50" i="4"/>
  <c r="V38" i="13" l="1"/>
  <c r="W38" i="13" s="1"/>
  <c r="F38" i="13"/>
  <c r="V51" i="110" l="1"/>
  <c r="W51" i="110" s="1"/>
  <c r="F51" i="110"/>
  <c r="V41" i="18"/>
  <c r="W41" i="18" s="1"/>
  <c r="V47" i="99" l="1"/>
  <c r="W47" i="99" s="1"/>
  <c r="F47" i="99"/>
  <c r="U31" i="2"/>
  <c r="F31" i="2"/>
  <c r="V41" i="19"/>
  <c r="W41" i="19" s="1"/>
  <c r="F41" i="19"/>
  <c r="V40" i="16"/>
  <c r="W40" i="16" s="1"/>
  <c r="F40" i="16"/>
  <c r="V42" i="17"/>
  <c r="W42" i="17" s="1"/>
  <c r="F42" i="17"/>
  <c r="V41" i="12" l="1"/>
  <c r="W41" i="12" s="1"/>
  <c r="F41" i="12"/>
  <c r="V41" i="22"/>
  <c r="W41" i="22" s="1"/>
  <c r="F41" i="22"/>
  <c r="V41" i="23"/>
  <c r="W41" i="23" s="1"/>
  <c r="F41" i="23"/>
  <c r="V42" i="21"/>
  <c r="W42" i="21" s="1"/>
  <c r="F42" i="21"/>
  <c r="W40" i="24"/>
  <c r="W35" i="24"/>
  <c r="V41" i="47"/>
  <c r="W41" i="47" s="1"/>
  <c r="F41" i="47"/>
  <c r="V41" i="27"/>
  <c r="W41" i="27" s="1"/>
  <c r="F41" i="27"/>
  <c r="V40" i="28"/>
  <c r="W40" i="28" s="1"/>
  <c r="V40" i="29"/>
  <c r="W40" i="29" s="1"/>
  <c r="F40" i="29"/>
  <c r="V40" i="8"/>
  <c r="W40" i="8" s="1"/>
  <c r="F40" i="8"/>
  <c r="V40" i="9"/>
  <c r="W40" i="9" s="1"/>
  <c r="F40" i="9"/>
  <c r="V40" i="10"/>
  <c r="W40" i="10" s="1"/>
  <c r="F40" i="10"/>
  <c r="V41" i="11"/>
  <c r="W41" i="11" s="1"/>
  <c r="F41" i="11"/>
  <c r="V40" i="109"/>
  <c r="W40" i="109" s="1"/>
  <c r="F40" i="109"/>
  <c r="V41" i="113"/>
  <c r="W41" i="113" s="1"/>
  <c r="F41" i="113"/>
  <c r="V40" i="20"/>
  <c r="W40" i="20" s="1"/>
  <c r="F40" i="20"/>
  <c r="V40" i="112"/>
  <c r="W40" i="112" s="1"/>
  <c r="F40" i="112"/>
  <c r="V40" i="79"/>
  <c r="W40" i="79" s="1"/>
  <c r="F40" i="79"/>
  <c r="V42" i="100"/>
  <c r="W42" i="100" s="1"/>
  <c r="F42" i="100"/>
  <c r="V40" i="107"/>
  <c r="W40" i="107" s="1"/>
  <c r="F40" i="107"/>
  <c r="V40" i="106"/>
  <c r="W40" i="106" s="1"/>
  <c r="F40" i="106"/>
  <c r="V40" i="104"/>
  <c r="W40" i="104" s="1"/>
  <c r="F40" i="104"/>
  <c r="V41" i="97"/>
  <c r="W41" i="97" s="1"/>
  <c r="F41" i="97"/>
  <c r="V41" i="40"/>
  <c r="W41" i="40" s="1"/>
  <c r="F41" i="40"/>
  <c r="V40" i="39"/>
  <c r="W40" i="39" s="1"/>
  <c r="F40" i="39"/>
  <c r="V42" i="38"/>
  <c r="W42" i="38" s="1"/>
  <c r="V41" i="37"/>
  <c r="W41" i="37" s="1"/>
  <c r="F41" i="37"/>
  <c r="V36" i="37"/>
  <c r="W36" i="37" s="1"/>
  <c r="F36" i="37"/>
  <c r="V41" i="36"/>
  <c r="W41" i="36" s="1"/>
  <c r="F41" i="36"/>
  <c r="V40" i="43"/>
  <c r="W40" i="43" s="1"/>
  <c r="F40" i="43"/>
  <c r="V44" i="44"/>
  <c r="W44" i="44" s="1"/>
  <c r="F44" i="44"/>
  <c r="V40" i="45"/>
  <c r="W40" i="45" s="1"/>
  <c r="F40" i="45"/>
  <c r="V40" i="46"/>
  <c r="W40" i="46" s="1"/>
  <c r="F40" i="46"/>
  <c r="V41" i="30"/>
  <c r="W41" i="30" s="1"/>
  <c r="F41" i="30"/>
  <c r="V41" i="32"/>
  <c r="W41" i="32" s="1"/>
  <c r="F41" i="32"/>
  <c r="V42" i="31"/>
  <c r="W42" i="31" s="1"/>
  <c r="F42" i="31"/>
  <c r="V40" i="102"/>
  <c r="W40" i="102" s="1"/>
  <c r="F40" i="102"/>
  <c r="V40" i="101"/>
  <c r="W40" i="101" s="1"/>
  <c r="F40" i="101"/>
  <c r="W41" i="95"/>
  <c r="F41" i="95"/>
  <c r="V41" i="98"/>
  <c r="W41" i="98" s="1"/>
  <c r="F41" i="98"/>
  <c r="V41" i="94" l="1"/>
  <c r="W41" i="94" s="1"/>
  <c r="F41" i="94"/>
  <c r="V41" i="93"/>
  <c r="W41" i="93" s="1"/>
  <c r="F41" i="93"/>
  <c r="V44" i="103"/>
  <c r="W44" i="103" s="1"/>
  <c r="V42" i="92"/>
  <c r="W42" i="92" s="1"/>
  <c r="V42" i="96"/>
  <c r="W42" i="96" s="1"/>
  <c r="V41" i="60"/>
  <c r="W41" i="60" s="1"/>
  <c r="F41" i="60"/>
  <c r="V42" i="59"/>
  <c r="W42" i="59" s="1"/>
  <c r="F42" i="59"/>
  <c r="V41" i="50"/>
  <c r="W41" i="50" s="1"/>
  <c r="F41" i="50"/>
  <c r="V41" i="63"/>
  <c r="W41" i="63" s="1"/>
  <c r="F41" i="63"/>
  <c r="V41" i="64"/>
  <c r="W41" i="64" s="1"/>
  <c r="V41" i="65"/>
  <c r="W41" i="65" s="1"/>
  <c r="V41" i="67" l="1"/>
  <c r="W41" i="67" s="1"/>
  <c r="F41" i="67"/>
  <c r="V41" i="51"/>
  <c r="W41" i="51" s="1"/>
  <c r="F41" i="51"/>
  <c r="V40" i="52"/>
  <c r="W40" i="52" s="1"/>
  <c r="F40" i="52"/>
  <c r="V40" i="53"/>
  <c r="W40" i="53" s="1"/>
  <c r="F40" i="53"/>
  <c r="V42" i="54"/>
  <c r="W42" i="54" s="1"/>
  <c r="F42" i="54"/>
  <c r="V46" i="84"/>
  <c r="W46" i="84" s="1"/>
  <c r="F46" i="84"/>
  <c r="V46" i="82"/>
  <c r="W46" i="82" s="1"/>
  <c r="F46" i="82"/>
  <c r="V46" i="75"/>
  <c r="W46" i="75" s="1"/>
  <c r="F46" i="75"/>
  <c r="V47" i="74"/>
  <c r="W47" i="74" s="1"/>
  <c r="F47" i="74"/>
  <c r="W46" i="71"/>
  <c r="F46" i="71"/>
  <c r="V41" i="35" l="1"/>
  <c r="W41" i="35" s="1"/>
  <c r="F41" i="35"/>
  <c r="V41" i="26"/>
  <c r="W41" i="26" s="1"/>
  <c r="F41" i="26"/>
  <c r="V41" i="25"/>
  <c r="W41" i="25" s="1"/>
  <c r="F41" i="25"/>
  <c r="V43" i="73"/>
  <c r="W43" i="73" s="1"/>
  <c r="F43" i="73"/>
  <c r="V41" i="91"/>
  <c r="W41" i="91" s="1"/>
  <c r="F41" i="91"/>
  <c r="V38" i="55"/>
  <c r="W38" i="55" s="1"/>
  <c r="V34" i="55"/>
  <c r="W34" i="55" s="1"/>
  <c r="V44" i="5"/>
  <c r="W44" i="5" s="1"/>
  <c r="F44" i="5"/>
  <c r="V40" i="58"/>
  <c r="W40" i="58" s="1"/>
  <c r="F40" i="58"/>
  <c r="F42" i="69"/>
  <c r="V41" i="69"/>
  <c r="W41" i="69" s="1"/>
  <c r="V42" i="76"/>
  <c r="W42" i="76" s="1"/>
  <c r="F42" i="76"/>
  <c r="V44" i="66"/>
  <c r="W44" i="66" s="1"/>
  <c r="F44" i="66"/>
  <c r="V41" i="6" l="1"/>
  <c r="W41" i="6" s="1"/>
  <c r="F41" i="6"/>
  <c r="V42" i="33"/>
  <c r="W42" i="33" s="1"/>
  <c r="F42" i="33"/>
  <c r="V42" i="49"/>
  <c r="W42" i="49" s="1"/>
  <c r="F42" i="49"/>
  <c r="V42" i="48"/>
  <c r="W42" i="48" s="1"/>
  <c r="F42" i="48"/>
  <c r="V43" i="15"/>
  <c r="W43" i="15" s="1"/>
  <c r="F43" i="15"/>
  <c r="V42" i="88"/>
  <c r="W42" i="88" s="1"/>
  <c r="F42" i="88"/>
  <c r="V41" i="56"/>
  <c r="W41" i="56" s="1"/>
  <c r="F41" i="56"/>
  <c r="V41" i="57"/>
  <c r="W41" i="57" s="1"/>
  <c r="F41" i="57"/>
  <c r="V43" i="42"/>
  <c r="W43" i="42" s="1"/>
  <c r="F43" i="42"/>
  <c r="V42" i="68"/>
  <c r="W42" i="68" s="1"/>
  <c r="V43" i="72"/>
  <c r="W43" i="72" s="1"/>
  <c r="F43" i="72"/>
  <c r="V40" i="34"/>
  <c r="W40" i="34" s="1"/>
  <c r="F40" i="34"/>
  <c r="W44" i="87" l="1"/>
  <c r="V42" i="105"/>
  <c r="W42" i="105" s="1"/>
  <c r="F42" i="105"/>
  <c r="V41" i="85"/>
  <c r="W41" i="85" s="1"/>
  <c r="F41" i="85"/>
  <c r="V45" i="3"/>
  <c r="W45" i="3" s="1"/>
  <c r="F45" i="3"/>
  <c r="V42" i="62"/>
  <c r="W42" i="62" s="1"/>
  <c r="F42" i="62"/>
  <c r="V37" i="108" l="1"/>
  <c r="W37" i="108" s="1"/>
  <c r="F37" i="108"/>
  <c r="V32" i="108"/>
  <c r="W32" i="108" s="1"/>
  <c r="F32" i="108"/>
  <c r="V31" i="89" l="1"/>
  <c r="W31" i="89" s="1"/>
  <c r="H31" i="89"/>
  <c r="F31" i="89"/>
  <c r="V36" i="105" l="1"/>
  <c r="W36" i="105" s="1"/>
  <c r="F36" i="105"/>
  <c r="V42" i="99"/>
  <c r="W42" i="99" s="1"/>
  <c r="F42" i="99"/>
  <c r="V39" i="3"/>
  <c r="W39" i="3" s="1"/>
  <c r="F39" i="3"/>
  <c r="U27" i="2"/>
  <c r="F27" i="2"/>
  <c r="V36" i="19"/>
  <c r="W36" i="19" s="1"/>
  <c r="F36" i="19"/>
  <c r="V35" i="6"/>
  <c r="W35" i="6" s="1"/>
  <c r="F35" i="6"/>
  <c r="V37" i="15"/>
  <c r="W37" i="15" s="1"/>
  <c r="F37" i="15"/>
  <c r="V37" i="17"/>
  <c r="W37" i="17" s="1"/>
  <c r="F37" i="17"/>
  <c r="V35" i="16"/>
  <c r="W35" i="16" s="1"/>
  <c r="F35" i="16"/>
  <c r="V45" i="110"/>
  <c r="W45" i="110" s="1"/>
  <c r="F45" i="110"/>
  <c r="V45" i="14"/>
  <c r="W45" i="14" s="1"/>
  <c r="F45" i="14"/>
  <c r="V33" i="13"/>
  <c r="W33" i="13" s="1"/>
  <c r="F33" i="13"/>
  <c r="V36" i="12"/>
  <c r="W36" i="12" s="1"/>
  <c r="F36" i="12"/>
  <c r="V36" i="22"/>
  <c r="W36" i="22" s="1"/>
  <c r="F36" i="22"/>
  <c r="V36" i="23"/>
  <c r="W36" i="23" s="1"/>
  <c r="F36" i="23"/>
  <c r="V37" i="21"/>
  <c r="W37" i="21" s="1"/>
  <c r="F37" i="21"/>
  <c r="V36" i="47"/>
  <c r="W36" i="47" s="1"/>
  <c r="F36" i="47"/>
  <c r="V36" i="18"/>
  <c r="W36" i="18" s="1"/>
  <c r="V36" i="27"/>
  <c r="W36" i="27" s="1"/>
  <c r="F36" i="27"/>
  <c r="V35" i="28"/>
  <c r="W35" i="28" s="1"/>
  <c r="V35" i="29"/>
  <c r="W35" i="29" s="1"/>
  <c r="F35" i="29"/>
  <c r="V35" i="8"/>
  <c r="W35" i="8" s="1"/>
  <c r="F35" i="8"/>
  <c r="V35" i="9"/>
  <c r="W35" i="9" s="1"/>
  <c r="F35" i="9"/>
  <c r="V35" i="10"/>
  <c r="W35" i="10" s="1"/>
  <c r="F35" i="10"/>
  <c r="V36" i="11"/>
  <c r="W36" i="11" s="1"/>
  <c r="F36" i="11"/>
  <c r="V35" i="109"/>
  <c r="W35" i="109" s="1"/>
  <c r="F35" i="109"/>
  <c r="V36" i="111"/>
  <c r="W36" i="111" s="1"/>
  <c r="F36" i="111"/>
  <c r="V36" i="113"/>
  <c r="W36" i="113" s="1"/>
  <c r="F36" i="113"/>
  <c r="V35" i="20"/>
  <c r="W35" i="20" s="1"/>
  <c r="F35" i="20"/>
  <c r="V35" i="112"/>
  <c r="W35" i="112" s="1"/>
  <c r="F35" i="112"/>
  <c r="V35" i="79"/>
  <c r="W35" i="79" s="1"/>
  <c r="F35" i="79"/>
  <c r="V37" i="100"/>
  <c r="W37" i="100" s="1"/>
  <c r="F37" i="100"/>
  <c r="V35" i="107"/>
  <c r="W35" i="107" s="1"/>
  <c r="F35" i="107"/>
  <c r="V35" i="106"/>
  <c r="W35" i="106" s="1"/>
  <c r="F35" i="106"/>
  <c r="V35" i="104"/>
  <c r="W35" i="104" s="1"/>
  <c r="F35" i="104"/>
  <c r="V36" i="97"/>
  <c r="W36" i="97" s="1"/>
  <c r="F36" i="97"/>
  <c r="V35" i="26"/>
  <c r="W35" i="26" s="1"/>
  <c r="F35" i="26"/>
  <c r="V35" i="25"/>
  <c r="W35" i="25" s="1"/>
  <c r="F35" i="25"/>
  <c r="V36" i="40"/>
  <c r="W36" i="40" s="1"/>
  <c r="F36" i="40"/>
  <c r="V35" i="39"/>
  <c r="W35" i="39" s="1"/>
  <c r="F35" i="39"/>
  <c r="V37" i="38"/>
  <c r="W37" i="38" s="1"/>
  <c r="V36" i="41"/>
  <c r="W36" i="41" s="1"/>
  <c r="V36" i="36"/>
  <c r="W36" i="36" s="1"/>
  <c r="F36" i="36"/>
  <c r="V35" i="35"/>
  <c r="W35" i="35" s="1"/>
  <c r="F35" i="35"/>
  <c r="V34" i="34"/>
  <c r="W34" i="34" s="1"/>
  <c r="F34" i="34"/>
  <c r="V37" i="78"/>
  <c r="W37" i="78" s="1"/>
  <c r="F37" i="78"/>
  <c r="V35" i="43"/>
  <c r="W35" i="43" s="1"/>
  <c r="F35" i="43"/>
  <c r="V39" i="44"/>
  <c r="W39" i="44" s="1"/>
  <c r="F39" i="44"/>
  <c r="V35" i="45"/>
  <c r="W35" i="45" s="1"/>
  <c r="F35" i="45"/>
  <c r="V35" i="46"/>
  <c r="W35" i="46" s="1"/>
  <c r="F35" i="46"/>
  <c r="V37" i="42"/>
  <c r="W37" i="42" s="1"/>
  <c r="F37" i="42"/>
  <c r="V36" i="49"/>
  <c r="W36" i="49" s="1"/>
  <c r="F36" i="49"/>
  <c r="V36" i="48"/>
  <c r="W36" i="48" s="1"/>
  <c r="F36" i="48"/>
  <c r="V36" i="30"/>
  <c r="W36" i="30" s="1"/>
  <c r="F36" i="30"/>
  <c r="V36" i="32"/>
  <c r="W36" i="32" s="1"/>
  <c r="F36" i="32"/>
  <c r="V37" i="31"/>
  <c r="W37" i="31" s="1"/>
  <c r="F37" i="31"/>
  <c r="V36" i="33"/>
  <c r="W36" i="33" s="1"/>
  <c r="F36" i="33"/>
  <c r="V35" i="102"/>
  <c r="W35" i="102" s="1"/>
  <c r="F35" i="102"/>
  <c r="V38" i="87"/>
  <c r="W38" i="87" s="1"/>
  <c r="V35" i="101"/>
  <c r="W35" i="101" s="1"/>
  <c r="F35" i="101"/>
  <c r="V36" i="98"/>
  <c r="W36" i="98" s="1"/>
  <c r="F36" i="98"/>
  <c r="V36" i="94"/>
  <c r="W36" i="94" s="1"/>
  <c r="F36" i="94"/>
  <c r="V36" i="93"/>
  <c r="W36" i="93" s="1"/>
  <c r="F36" i="93"/>
  <c r="V36" i="85"/>
  <c r="W36" i="85" s="1"/>
  <c r="F36" i="85"/>
  <c r="V39" i="103"/>
  <c r="W39" i="103" s="1"/>
  <c r="V37" i="88"/>
  <c r="W37" i="88" s="1"/>
  <c r="F37" i="88"/>
  <c r="V35" i="91"/>
  <c r="W35" i="91" s="1"/>
  <c r="F35" i="91"/>
  <c r="V37" i="92"/>
  <c r="W37" i="92" s="1"/>
  <c r="V37" i="96"/>
  <c r="W37" i="96" s="1"/>
  <c r="V36" i="60"/>
  <c r="W36" i="60" s="1"/>
  <c r="F36" i="60"/>
  <c r="V37" i="59"/>
  <c r="W37" i="59" s="1"/>
  <c r="F37" i="59"/>
  <c r="V35" i="58"/>
  <c r="W35" i="58" s="1"/>
  <c r="H35" i="58"/>
  <c r="F35" i="58"/>
  <c r="V36" i="57"/>
  <c r="W36" i="57" s="1"/>
  <c r="F36" i="57"/>
  <c r="V36" i="56"/>
  <c r="W36" i="56" s="1"/>
  <c r="F36" i="56"/>
  <c r="V36" i="50"/>
  <c r="W36" i="50" s="1"/>
  <c r="F36" i="50"/>
  <c r="V36" i="63"/>
  <c r="W36" i="63" s="1"/>
  <c r="F36" i="63"/>
  <c r="V36" i="64"/>
  <c r="W36" i="64" s="1"/>
  <c r="C11" i="118"/>
  <c r="V39" i="86"/>
  <c r="W39" i="86" s="1"/>
  <c r="F39" i="86"/>
  <c r="V36" i="65"/>
  <c r="W36" i="65" s="1"/>
  <c r="V38" i="66"/>
  <c r="W38" i="66" s="1"/>
  <c r="F38" i="66"/>
  <c r="V36" i="67"/>
  <c r="W36" i="67" s="1"/>
  <c r="F36" i="67"/>
  <c r="V37" i="68"/>
  <c r="W37" i="68" s="1"/>
  <c r="V36" i="51"/>
  <c r="W36" i="51" s="1"/>
  <c r="F36" i="51"/>
  <c r="V35" i="52"/>
  <c r="W35" i="52" s="1"/>
  <c r="F35" i="52"/>
  <c r="V35" i="53"/>
  <c r="W35" i="53" s="1"/>
  <c r="F35" i="53"/>
  <c r="V37" i="54"/>
  <c r="W37" i="54" s="1"/>
  <c r="F37" i="54"/>
  <c r="V41" i="84"/>
  <c r="W41" i="84" s="1"/>
  <c r="F41" i="84"/>
  <c r="V38" i="83"/>
  <c r="W38" i="83" s="1"/>
  <c r="F38" i="83"/>
  <c r="V41" i="82"/>
  <c r="W41" i="82" s="1"/>
  <c r="F41" i="82"/>
  <c r="V45" i="81"/>
  <c r="W45" i="81"/>
  <c r="F45" i="81"/>
  <c r="V45" i="80"/>
  <c r="W45" i="80" s="1"/>
  <c r="F45" i="80"/>
  <c r="V37" i="62"/>
  <c r="W37" i="62" s="1"/>
  <c r="F37" i="62"/>
  <c r="V41" i="77"/>
  <c r="W41" i="77" s="1"/>
  <c r="F41" i="77"/>
  <c r="V45" i="4"/>
  <c r="W45" i="4" s="1"/>
  <c r="F45" i="4"/>
  <c r="V36" i="76"/>
  <c r="W36" i="76" s="1"/>
  <c r="F36" i="76"/>
  <c r="V41" i="75"/>
  <c r="W41" i="75" s="1"/>
  <c r="F41" i="75"/>
  <c r="V42" i="74"/>
  <c r="W42" i="74" s="1"/>
  <c r="F42" i="74"/>
  <c r="V37" i="73"/>
  <c r="W37" i="73" s="1"/>
  <c r="F37" i="73"/>
  <c r="V37" i="72"/>
  <c r="W37" i="72" s="1"/>
  <c r="F37" i="72"/>
  <c r="W41" i="71"/>
  <c r="F41" i="71"/>
  <c r="V45" i="70"/>
  <c r="W45" i="70" s="1"/>
  <c r="F45" i="70"/>
  <c r="V35" i="69"/>
  <c r="W35" i="69" s="1"/>
  <c r="F36" i="69"/>
  <c r="W36" i="95"/>
  <c r="F36" i="95"/>
  <c r="E7" i="115"/>
  <c r="S7" i="115"/>
  <c r="D13" i="115"/>
  <c r="S13" i="115"/>
  <c r="D19" i="115"/>
  <c r="S19" i="115"/>
  <c r="D25" i="115"/>
  <c r="S25" i="115"/>
  <c r="E27" i="115"/>
  <c r="E29" i="115"/>
  <c r="E7" i="114"/>
  <c r="S7" i="114"/>
  <c r="D13" i="114"/>
  <c r="S13" i="114"/>
  <c r="D19" i="114"/>
  <c r="S19" i="114"/>
  <c r="D25" i="114"/>
  <c r="S25" i="114"/>
  <c r="E27" i="114"/>
  <c r="E29" i="114"/>
  <c r="F7" i="113"/>
  <c r="G7" i="113" s="1"/>
  <c r="V7" i="113"/>
  <c r="W7" i="113" s="1"/>
  <c r="F12" i="113"/>
  <c r="G12" i="113" s="1"/>
  <c r="V12" i="113"/>
  <c r="W12" i="113" s="1"/>
  <c r="F17" i="113"/>
  <c r="G17" i="113" s="1"/>
  <c r="V17" i="113"/>
  <c r="W17" i="113" s="1"/>
  <c r="F22" i="113"/>
  <c r="V22" i="113"/>
  <c r="W22" i="113" s="1"/>
  <c r="F27" i="113"/>
  <c r="K29" i="113" s="1"/>
  <c r="F116" i="118" s="1"/>
  <c r="H27" i="113"/>
  <c r="V27" i="113"/>
  <c r="W27" i="113" s="1"/>
  <c r="L30" i="113" s="1"/>
  <c r="E116" i="118" s="1"/>
  <c r="F7" i="112"/>
  <c r="G7" i="112" s="1"/>
  <c r="V7" i="112"/>
  <c r="W7" i="112" s="1"/>
  <c r="F12" i="112"/>
  <c r="G12" i="112" s="1"/>
  <c r="V12" i="112"/>
  <c r="W12" i="112" s="1"/>
  <c r="F17" i="112"/>
  <c r="G17" i="112" s="1"/>
  <c r="V17" i="112"/>
  <c r="W17" i="112" s="1"/>
  <c r="F22" i="112"/>
  <c r="G22" i="112" s="1"/>
  <c r="F29" i="112" s="1"/>
  <c r="D115" i="1" s="1"/>
  <c r="V22" i="112"/>
  <c r="W22" i="112" s="1"/>
  <c r="F30" i="112" s="1"/>
  <c r="E115" i="1" s="1"/>
  <c r="F27" i="112"/>
  <c r="K28" i="112" s="1"/>
  <c r="F115" i="118" s="1"/>
  <c r="H27" i="112"/>
  <c r="V27" i="112"/>
  <c r="G28" i="112"/>
  <c r="F7" i="111"/>
  <c r="G7" i="111" s="1"/>
  <c r="V7" i="111"/>
  <c r="W7" i="111" s="1"/>
  <c r="F12" i="111"/>
  <c r="G12" i="111" s="1"/>
  <c r="V12" i="111"/>
  <c r="W12" i="111" s="1"/>
  <c r="F17" i="111"/>
  <c r="G17" i="111" s="1"/>
  <c r="V17" i="111"/>
  <c r="W17" i="111" s="1"/>
  <c r="F22" i="111"/>
  <c r="F29" i="111" s="1"/>
  <c r="F114" i="1" s="1"/>
  <c r="V22" i="111"/>
  <c r="F27" i="111"/>
  <c r="K29" i="111" s="1"/>
  <c r="H27" i="111"/>
  <c r="V27" i="111"/>
  <c r="W27" i="111" s="1"/>
  <c r="L30" i="111" s="1"/>
  <c r="E114" i="118" s="1"/>
  <c r="F7" i="110"/>
  <c r="G7" i="110"/>
  <c r="V7" i="110"/>
  <c r="W7" i="110"/>
  <c r="F13" i="110"/>
  <c r="G13" i="110"/>
  <c r="V13" i="110"/>
  <c r="W13" i="110"/>
  <c r="F19" i="110"/>
  <c r="G19" i="110"/>
  <c r="V19" i="110"/>
  <c r="W19" i="110"/>
  <c r="F25" i="110"/>
  <c r="G25" i="110"/>
  <c r="V25" i="110"/>
  <c r="W25" i="110"/>
  <c r="F37" i="110" s="1"/>
  <c r="E113" i="1" s="1"/>
  <c r="F31" i="110"/>
  <c r="K33" i="110" s="1"/>
  <c r="H31" i="110"/>
  <c r="G31" i="110" s="1"/>
  <c r="K35" i="110" s="1"/>
  <c r="V31" i="110"/>
  <c r="F33" i="110"/>
  <c r="G33" i="110"/>
  <c r="F35" i="110"/>
  <c r="F7" i="109"/>
  <c r="G7" i="109" s="1"/>
  <c r="V7" i="109"/>
  <c r="W7" i="109" s="1"/>
  <c r="F12" i="109"/>
  <c r="G12" i="109" s="1"/>
  <c r="V12" i="109"/>
  <c r="W12" i="109" s="1"/>
  <c r="F17" i="109"/>
  <c r="G17" i="109" s="1"/>
  <c r="V17" i="109"/>
  <c r="W17" i="109" s="1"/>
  <c r="F22" i="109"/>
  <c r="V22" i="109"/>
  <c r="W22" i="109" s="1"/>
  <c r="F27" i="109"/>
  <c r="K28" i="109" s="1"/>
  <c r="F112" i="118" s="1"/>
  <c r="H27" i="109"/>
  <c r="V27" i="109"/>
  <c r="W27" i="109" s="1"/>
  <c r="L29" i="109" s="1"/>
  <c r="E112" i="118" s="1"/>
  <c r="F7" i="108"/>
  <c r="G7" i="108" s="1"/>
  <c r="V7" i="108"/>
  <c r="W7" i="108" s="1"/>
  <c r="F12" i="108"/>
  <c r="G12" i="108" s="1"/>
  <c r="V12" i="108"/>
  <c r="W12" i="108" s="1"/>
  <c r="F17" i="108"/>
  <c r="G17" i="108" s="1"/>
  <c r="V17" i="108"/>
  <c r="W17" i="108" s="1"/>
  <c r="F22" i="108"/>
  <c r="G22" i="108" s="1"/>
  <c r="V22" i="108"/>
  <c r="W22" i="108" s="1"/>
  <c r="F27" i="108"/>
  <c r="H27" i="108"/>
  <c r="V27" i="108"/>
  <c r="F7" i="107"/>
  <c r="G7" i="107" s="1"/>
  <c r="V7" i="107"/>
  <c r="W7" i="107" s="1"/>
  <c r="F12" i="107"/>
  <c r="G12" i="107" s="1"/>
  <c r="V12" i="107"/>
  <c r="W12" i="107" s="1"/>
  <c r="F17" i="107"/>
  <c r="G17" i="107" s="1"/>
  <c r="V17" i="107"/>
  <c r="W17" i="107" s="1"/>
  <c r="F22" i="107"/>
  <c r="V22" i="107"/>
  <c r="W22" i="107" s="1"/>
  <c r="F30" i="107" s="1"/>
  <c r="E110" i="1" s="1"/>
  <c r="F27" i="107"/>
  <c r="K28" i="107" s="1"/>
  <c r="F110" i="118" s="1"/>
  <c r="H27" i="107"/>
  <c r="V27" i="107"/>
  <c r="W27" i="107" s="1"/>
  <c r="L29" i="107" s="1"/>
  <c r="E110" i="118" s="1"/>
  <c r="F7" i="106"/>
  <c r="G7" i="106" s="1"/>
  <c r="V7" i="106"/>
  <c r="W7" i="106" s="1"/>
  <c r="F12" i="106"/>
  <c r="G12" i="106" s="1"/>
  <c r="V12" i="106"/>
  <c r="W12" i="106" s="1"/>
  <c r="F17" i="106"/>
  <c r="G17" i="106" s="1"/>
  <c r="V17" i="106"/>
  <c r="W17" i="106" s="1"/>
  <c r="F22" i="106"/>
  <c r="G22" i="106" s="1"/>
  <c r="F29" i="106" s="1"/>
  <c r="D109" i="1" s="1"/>
  <c r="V22" i="106"/>
  <c r="W22" i="106" s="1"/>
  <c r="F30" i="106" s="1"/>
  <c r="E109" i="1" s="1"/>
  <c r="F27" i="106"/>
  <c r="K28" i="106" s="1"/>
  <c r="F109" i="118" s="1"/>
  <c r="H27" i="106"/>
  <c r="V27" i="106"/>
  <c r="G28" i="106"/>
  <c r="F7" i="105"/>
  <c r="G7" i="105" s="1"/>
  <c r="V7" i="105"/>
  <c r="W7" i="105" s="1"/>
  <c r="F12" i="105"/>
  <c r="G12" i="105" s="1"/>
  <c r="V12" i="105"/>
  <c r="W12" i="105" s="1"/>
  <c r="F17" i="105"/>
  <c r="G17" i="105" s="1"/>
  <c r="V17" i="105"/>
  <c r="W17" i="105" s="1"/>
  <c r="F22" i="105"/>
  <c r="G22" i="105" s="1"/>
  <c r="F30" i="105" s="1"/>
  <c r="D108" i="1" s="1"/>
  <c r="V22" i="105"/>
  <c r="W22" i="105" s="1"/>
  <c r="F31" i="105" s="1"/>
  <c r="E108" i="1" s="1"/>
  <c r="F27" i="105"/>
  <c r="K29" i="105" s="1"/>
  <c r="F108" i="118" s="1"/>
  <c r="H27" i="105"/>
  <c r="V27" i="105"/>
  <c r="W27" i="105" s="1"/>
  <c r="L30" i="105" s="1"/>
  <c r="E108" i="118" s="1"/>
  <c r="F7" i="104"/>
  <c r="G7" i="104" s="1"/>
  <c r="V7" i="104"/>
  <c r="W7" i="104" s="1"/>
  <c r="F12" i="104"/>
  <c r="G12" i="104" s="1"/>
  <c r="V12" i="104"/>
  <c r="W12" i="104" s="1"/>
  <c r="F17" i="104"/>
  <c r="G17" i="104" s="1"/>
  <c r="V17" i="104"/>
  <c r="W17" i="104" s="1"/>
  <c r="G22" i="104"/>
  <c r="F29" i="104" s="1"/>
  <c r="D107" i="1" s="1"/>
  <c r="V22" i="104"/>
  <c r="W22" i="104" s="1"/>
  <c r="F27" i="104"/>
  <c r="K28" i="104" s="1"/>
  <c r="F107" i="118" s="1"/>
  <c r="H27" i="104"/>
  <c r="V27" i="104"/>
  <c r="W27" i="104" s="1"/>
  <c r="L29" i="104" s="1"/>
  <c r="E107" i="118" s="1"/>
  <c r="G28" i="104"/>
  <c r="F7" i="103"/>
  <c r="G7" i="103"/>
  <c r="V7" i="103"/>
  <c r="W7" i="103"/>
  <c r="F13" i="103"/>
  <c r="G13" i="103"/>
  <c r="V13" i="103"/>
  <c r="W13" i="103"/>
  <c r="F19" i="103"/>
  <c r="G19" i="103"/>
  <c r="V19" i="103"/>
  <c r="W19" i="103"/>
  <c r="F25" i="103"/>
  <c r="G25" i="103"/>
  <c r="F33" i="103" s="1"/>
  <c r="D106" i="1" s="1"/>
  <c r="V25" i="103"/>
  <c r="W25" i="103"/>
  <c r="F34" i="103" s="1"/>
  <c r="E106" i="1" s="1"/>
  <c r="F30" i="103"/>
  <c r="K31" i="103" s="1"/>
  <c r="F106" i="118" s="1"/>
  <c r="H30" i="103"/>
  <c r="V30" i="103"/>
  <c r="W30" i="103" s="1"/>
  <c r="L33" i="103" s="1"/>
  <c r="E106" i="118" s="1"/>
  <c r="G7" i="102"/>
  <c r="V7" i="102"/>
  <c r="W7" i="102" s="1"/>
  <c r="F12" i="102"/>
  <c r="G12" i="102" s="1"/>
  <c r="V12" i="102"/>
  <c r="W12" i="102" s="1"/>
  <c r="F17" i="102"/>
  <c r="G17" i="102" s="1"/>
  <c r="V17" i="102"/>
  <c r="W17" i="102" s="1"/>
  <c r="F22" i="102"/>
  <c r="G22" i="102" s="1"/>
  <c r="V22" i="102"/>
  <c r="W22" i="102" s="1"/>
  <c r="F27" i="102"/>
  <c r="K28" i="102" s="1"/>
  <c r="F105" i="118" s="1"/>
  <c r="H27" i="102"/>
  <c r="V27" i="102"/>
  <c r="W27" i="102" s="1"/>
  <c r="L29" i="102" s="1"/>
  <c r="E105" i="118" s="1"/>
  <c r="F7" i="101"/>
  <c r="G7" i="101" s="1"/>
  <c r="V7" i="101"/>
  <c r="W7" i="101" s="1"/>
  <c r="F12" i="101"/>
  <c r="G12" i="101" s="1"/>
  <c r="V12" i="101"/>
  <c r="W12" i="101" s="1"/>
  <c r="F17" i="101"/>
  <c r="G17" i="101" s="1"/>
  <c r="V17" i="101"/>
  <c r="W17" i="101" s="1"/>
  <c r="F22" i="101"/>
  <c r="G22" i="101" s="1"/>
  <c r="F29" i="101" s="1"/>
  <c r="D104" i="1" s="1"/>
  <c r="V22" i="101"/>
  <c r="W22" i="101" s="1"/>
  <c r="F27" i="101"/>
  <c r="K28" i="101" s="1"/>
  <c r="F104" i="118" s="1"/>
  <c r="H27" i="101"/>
  <c r="V27" i="101"/>
  <c r="W27" i="101" s="1"/>
  <c r="L29" i="101" s="1"/>
  <c r="E104" i="118" s="1"/>
  <c r="F7" i="100"/>
  <c r="G7" i="100" s="1"/>
  <c r="V7" i="100"/>
  <c r="W7" i="100" s="1"/>
  <c r="F12" i="100"/>
  <c r="G12" i="100" s="1"/>
  <c r="V12" i="100"/>
  <c r="W12" i="100" s="1"/>
  <c r="F18" i="100"/>
  <c r="G18" i="100" s="1"/>
  <c r="V18" i="100"/>
  <c r="W18" i="100" s="1"/>
  <c r="F23" i="100"/>
  <c r="G23" i="100" s="1"/>
  <c r="F31" i="100" s="1"/>
  <c r="D103" i="1" s="1"/>
  <c r="V23" i="100"/>
  <c r="W23" i="100" s="1"/>
  <c r="F32" i="100" s="1"/>
  <c r="E103" i="1" s="1"/>
  <c r="F28" i="100"/>
  <c r="H28" i="100"/>
  <c r="V28" i="100"/>
  <c r="W28" i="100" s="1"/>
  <c r="L31" i="100" s="1"/>
  <c r="E103" i="118" s="1"/>
  <c r="F7" i="99"/>
  <c r="G7" i="99" s="1"/>
  <c r="V7" i="99"/>
  <c r="W7" i="99" s="1"/>
  <c r="F13" i="99"/>
  <c r="G13" i="99" s="1"/>
  <c r="V13" i="99"/>
  <c r="W13" i="99" s="1"/>
  <c r="F19" i="99"/>
  <c r="G19" i="99" s="1"/>
  <c r="V19" i="99"/>
  <c r="W19" i="99" s="1"/>
  <c r="F25" i="99"/>
  <c r="G25" i="99" s="1"/>
  <c r="F35" i="99" s="1"/>
  <c r="D102" i="1" s="1"/>
  <c r="V25" i="99"/>
  <c r="W25" i="99" s="1"/>
  <c r="F37" i="99" s="1"/>
  <c r="E102" i="1" s="1"/>
  <c r="F31" i="99"/>
  <c r="K33" i="99" s="1"/>
  <c r="F102" i="118" s="1"/>
  <c r="H31" i="99"/>
  <c r="V31" i="99"/>
  <c r="W31" i="99" s="1"/>
  <c r="L35" i="99" s="1"/>
  <c r="E102" i="118" s="1"/>
  <c r="F7" i="98"/>
  <c r="G7" i="98" s="1"/>
  <c r="V7" i="98"/>
  <c r="W7" i="98" s="1"/>
  <c r="F12" i="98"/>
  <c r="G12" i="98" s="1"/>
  <c r="V12" i="98"/>
  <c r="W12" i="98" s="1"/>
  <c r="F17" i="98"/>
  <c r="G17" i="98" s="1"/>
  <c r="V17" i="98"/>
  <c r="W17" i="98" s="1"/>
  <c r="F22" i="98"/>
  <c r="G22" i="98" s="1"/>
  <c r="F30" i="98" s="1"/>
  <c r="D101" i="1" s="1"/>
  <c r="V22" i="98"/>
  <c r="W22" i="98" s="1"/>
  <c r="F31" i="98" s="1"/>
  <c r="E101" i="1" s="1"/>
  <c r="F27" i="98"/>
  <c r="K28" i="98" s="1"/>
  <c r="F101" i="118" s="1"/>
  <c r="H27" i="98"/>
  <c r="V27" i="98"/>
  <c r="W27" i="98" s="1"/>
  <c r="L30" i="98" s="1"/>
  <c r="E101" i="118" s="1"/>
  <c r="G28" i="98"/>
  <c r="F7" i="97"/>
  <c r="G7" i="97" s="1"/>
  <c r="V7" i="97"/>
  <c r="W7" i="97" s="1"/>
  <c r="F12" i="97"/>
  <c r="G12" i="97" s="1"/>
  <c r="V12" i="97"/>
  <c r="W12" i="97" s="1"/>
  <c r="F18" i="97"/>
  <c r="G18" i="97" s="1"/>
  <c r="V18" i="97"/>
  <c r="W18" i="97" s="1"/>
  <c r="F23" i="97"/>
  <c r="G23" i="97" s="1"/>
  <c r="F30" i="97" s="1"/>
  <c r="D100" i="1" s="1"/>
  <c r="V23" i="97"/>
  <c r="W23" i="97" s="1"/>
  <c r="F31" i="97" s="1"/>
  <c r="E100" i="1" s="1"/>
  <c r="F28" i="97"/>
  <c r="K29" i="97" s="1"/>
  <c r="F100" i="118" s="1"/>
  <c r="H28" i="97"/>
  <c r="V28" i="97"/>
  <c r="W28" i="97" s="1"/>
  <c r="L30" i="97" s="1"/>
  <c r="E100" i="118" s="1"/>
  <c r="F7" i="96"/>
  <c r="G7" i="96" s="1"/>
  <c r="V7" i="96"/>
  <c r="W7" i="96" s="1"/>
  <c r="F12" i="96"/>
  <c r="G12" i="96" s="1"/>
  <c r="V12" i="96"/>
  <c r="W12" i="96" s="1"/>
  <c r="F18" i="96"/>
  <c r="G18" i="96" s="1"/>
  <c r="V18" i="96"/>
  <c r="W18" i="96" s="1"/>
  <c r="F23" i="96"/>
  <c r="G23" i="96" s="1"/>
  <c r="F31" i="96" s="1"/>
  <c r="D99" i="1" s="1"/>
  <c r="V23" i="96"/>
  <c r="W23" i="96" s="1"/>
  <c r="F32" i="96" s="1"/>
  <c r="E99" i="1" s="1"/>
  <c r="F28" i="96"/>
  <c r="K29" i="96" s="1"/>
  <c r="F99" i="118" s="1"/>
  <c r="H28" i="96"/>
  <c r="V28" i="96"/>
  <c r="W28" i="96" s="1"/>
  <c r="L31" i="96" s="1"/>
  <c r="E99" i="118" s="1"/>
  <c r="G29" i="96"/>
  <c r="F7" i="95"/>
  <c r="G7" i="95" s="1"/>
  <c r="V7" i="95"/>
  <c r="W7" i="95" s="1"/>
  <c r="F12" i="95"/>
  <c r="G12" i="95" s="1"/>
  <c r="V12" i="95"/>
  <c r="W12" i="95" s="1"/>
  <c r="F17" i="95"/>
  <c r="G17" i="95" s="1"/>
  <c r="V17" i="95"/>
  <c r="W17" i="95" s="1"/>
  <c r="F22" i="95"/>
  <c r="V22" i="95"/>
  <c r="W22" i="95" s="1"/>
  <c r="F27" i="95"/>
  <c r="K28" i="95" s="1"/>
  <c r="F98" i="118" s="1"/>
  <c r="H27" i="95"/>
  <c r="V27" i="95"/>
  <c r="W27" i="95" s="1"/>
  <c r="L30" i="95" s="1"/>
  <c r="E98" i="118" s="1"/>
  <c r="F7" i="94"/>
  <c r="G7" i="94" s="1"/>
  <c r="V7" i="94"/>
  <c r="W7" i="94" s="1"/>
  <c r="F12" i="94"/>
  <c r="G12" i="94" s="1"/>
  <c r="V12" i="94"/>
  <c r="W12" i="94" s="1"/>
  <c r="F17" i="94"/>
  <c r="G17" i="94" s="1"/>
  <c r="V17" i="94"/>
  <c r="W17" i="94" s="1"/>
  <c r="F22" i="94"/>
  <c r="V22" i="94"/>
  <c r="W22" i="94" s="1"/>
  <c r="F27" i="94"/>
  <c r="K28" i="94" s="1"/>
  <c r="F97" i="118" s="1"/>
  <c r="H27" i="94"/>
  <c r="V27" i="94"/>
  <c r="W27" i="94" s="1"/>
  <c r="L30" i="94" s="1"/>
  <c r="E97" i="118" s="1"/>
  <c r="F7" i="93"/>
  <c r="G7" i="93" s="1"/>
  <c r="V7" i="93"/>
  <c r="W7" i="93" s="1"/>
  <c r="F12" i="93"/>
  <c r="G12" i="93" s="1"/>
  <c r="V12" i="93"/>
  <c r="W12" i="93" s="1"/>
  <c r="F17" i="93"/>
  <c r="G17" i="93" s="1"/>
  <c r="V17" i="93"/>
  <c r="W17" i="93" s="1"/>
  <c r="F22" i="93"/>
  <c r="G22" i="93" s="1"/>
  <c r="F30" i="93" s="1"/>
  <c r="D96" i="1" s="1"/>
  <c r="V22" i="93"/>
  <c r="W22" i="93" s="1"/>
  <c r="F31" i="93" s="1"/>
  <c r="E96" i="1" s="1"/>
  <c r="F27" i="93"/>
  <c r="K28" i="93" s="1"/>
  <c r="F96" i="118" s="1"/>
  <c r="H27" i="93"/>
  <c r="V27" i="93"/>
  <c r="G28" i="93"/>
  <c r="F7" i="92"/>
  <c r="G7" i="92"/>
  <c r="V7" i="92"/>
  <c r="W7" i="92"/>
  <c r="F12" i="92"/>
  <c r="G12" i="92"/>
  <c r="V12" i="92"/>
  <c r="W12" i="92"/>
  <c r="F18" i="92"/>
  <c r="G18" i="92"/>
  <c r="V18" i="92"/>
  <c r="W18" i="92"/>
  <c r="F23" i="92"/>
  <c r="V23" i="92"/>
  <c r="W23" i="92" s="1"/>
  <c r="F32" i="92" s="1"/>
  <c r="E95" i="1" s="1"/>
  <c r="F28" i="92"/>
  <c r="K29" i="92" s="1"/>
  <c r="F95" i="118" s="1"/>
  <c r="H28" i="92"/>
  <c r="V28" i="92"/>
  <c r="W28" i="92" s="1"/>
  <c r="L31" i="92" s="1"/>
  <c r="E95" i="118" s="1"/>
  <c r="L29" i="92"/>
  <c r="G95" i="118" s="1"/>
  <c r="F7" i="91"/>
  <c r="G7" i="91" s="1"/>
  <c r="V7" i="91"/>
  <c r="W7" i="91" s="1"/>
  <c r="F12" i="91"/>
  <c r="G12" i="91" s="1"/>
  <c r="V12" i="91"/>
  <c r="W12" i="91" s="1"/>
  <c r="F17" i="91"/>
  <c r="G17" i="91" s="1"/>
  <c r="V17" i="91"/>
  <c r="W17" i="91" s="1"/>
  <c r="F22" i="91"/>
  <c r="G22" i="91" s="1"/>
  <c r="F29" i="91" s="1"/>
  <c r="D94" i="1" s="1"/>
  <c r="V22" i="91"/>
  <c r="W22" i="91" s="1"/>
  <c r="F30" i="91" s="1"/>
  <c r="E94" i="1" s="1"/>
  <c r="F27" i="91"/>
  <c r="H27" i="91"/>
  <c r="V27" i="91"/>
  <c r="W27" i="91" s="1"/>
  <c r="L29" i="91" s="1"/>
  <c r="E94" i="118" s="1"/>
  <c r="G28" i="91"/>
  <c r="G94" i="1" s="1"/>
  <c r="F6" i="89"/>
  <c r="G6" i="89" s="1"/>
  <c r="V6" i="89"/>
  <c r="W6" i="89" s="1"/>
  <c r="F10" i="89"/>
  <c r="G10" i="89" s="1"/>
  <c r="V10" i="89"/>
  <c r="W10" i="89" s="1"/>
  <c r="F14" i="89"/>
  <c r="G14" i="89" s="1"/>
  <c r="V14" i="89"/>
  <c r="W14" i="89" s="1"/>
  <c r="F18" i="89"/>
  <c r="V18" i="89"/>
  <c r="W18" i="89" s="1"/>
  <c r="F22" i="89"/>
  <c r="K23" i="89" s="1"/>
  <c r="F93" i="118" s="1"/>
  <c r="H22" i="89"/>
  <c r="V22" i="89"/>
  <c r="W22" i="89" s="1"/>
  <c r="L25" i="89" s="1"/>
  <c r="E93" i="118" s="1"/>
  <c r="F7" i="88"/>
  <c r="G7" i="88" s="1"/>
  <c r="V7" i="88"/>
  <c r="W7" i="88" s="1"/>
  <c r="F12" i="88"/>
  <c r="G12" i="88" s="1"/>
  <c r="V12" i="88"/>
  <c r="W12" i="88" s="1"/>
  <c r="F18" i="88"/>
  <c r="G18" i="88" s="1"/>
  <c r="V18" i="88"/>
  <c r="W18" i="88" s="1"/>
  <c r="F23" i="88"/>
  <c r="G23" i="88" s="1"/>
  <c r="V23" i="88"/>
  <c r="W23" i="88" s="1"/>
  <c r="F28" i="88"/>
  <c r="K29" i="88" s="1"/>
  <c r="F92" i="118" s="1"/>
  <c r="H28" i="88"/>
  <c r="V28" i="88"/>
  <c r="F7" i="87"/>
  <c r="G7" i="87" s="1"/>
  <c r="V7" i="87"/>
  <c r="W7" i="87" s="1"/>
  <c r="F12" i="87"/>
  <c r="G12" i="87" s="1"/>
  <c r="V12" i="87"/>
  <c r="W12" i="87" s="1"/>
  <c r="F17" i="87"/>
  <c r="G17" i="87" s="1"/>
  <c r="V17" i="87"/>
  <c r="W17" i="87" s="1"/>
  <c r="F23" i="87"/>
  <c r="V23" i="87"/>
  <c r="W23" i="87" s="1"/>
  <c r="F28" i="87"/>
  <c r="K30" i="87" s="1"/>
  <c r="F91" i="118" s="1"/>
  <c r="H28" i="87"/>
  <c r="V28" i="87"/>
  <c r="W28" i="87" s="1"/>
  <c r="L32" i="87" s="1"/>
  <c r="E91" i="118" s="1"/>
  <c r="F7" i="86"/>
  <c r="G7" i="86" s="1"/>
  <c r="V7" i="86"/>
  <c r="W7" i="86" s="1"/>
  <c r="F13" i="86"/>
  <c r="G13" i="86" s="1"/>
  <c r="V13" i="86"/>
  <c r="W13" i="86" s="1"/>
  <c r="F19" i="86"/>
  <c r="G19" i="86" s="1"/>
  <c r="V19" i="86"/>
  <c r="W19" i="86" s="1"/>
  <c r="F25" i="86"/>
  <c r="G25" i="86" s="1"/>
  <c r="F33" i="86" s="1"/>
  <c r="D90" i="1" s="1"/>
  <c r="V25" i="86"/>
  <c r="W25" i="86" s="1"/>
  <c r="F31" i="86"/>
  <c r="K32" i="86" s="1"/>
  <c r="H31" i="86"/>
  <c r="V31" i="86"/>
  <c r="W31" i="86" s="1"/>
  <c r="L33" i="86" s="1"/>
  <c r="E90" i="118" s="1"/>
  <c r="G32" i="86"/>
  <c r="F7" i="85"/>
  <c r="G7" i="85" s="1"/>
  <c r="V7" i="85"/>
  <c r="W7" i="85" s="1"/>
  <c r="F12" i="85"/>
  <c r="G12" i="85" s="1"/>
  <c r="V12" i="85"/>
  <c r="W12" i="85" s="1"/>
  <c r="F17" i="85"/>
  <c r="G17" i="85" s="1"/>
  <c r="V17" i="85"/>
  <c r="W17" i="85" s="1"/>
  <c r="F22" i="85"/>
  <c r="G22" i="85" s="1"/>
  <c r="F30" i="85" s="1"/>
  <c r="D89" i="1" s="1"/>
  <c r="V22" i="85"/>
  <c r="W22" i="85" s="1"/>
  <c r="F31" i="85" s="1"/>
  <c r="E89" i="1" s="1"/>
  <c r="F27" i="85"/>
  <c r="H27" i="85"/>
  <c r="V27" i="85"/>
  <c r="W27" i="85" s="1"/>
  <c r="L30" i="85" s="1"/>
  <c r="E89" i="118" s="1"/>
  <c r="G28" i="85"/>
  <c r="F7" i="84"/>
  <c r="G7" i="84" s="1"/>
  <c r="V7" i="84"/>
  <c r="W7" i="84" s="1"/>
  <c r="F13" i="84"/>
  <c r="G13" i="84" s="1"/>
  <c r="V13" i="84"/>
  <c r="W13" i="84" s="1"/>
  <c r="F19" i="84"/>
  <c r="G19" i="84" s="1"/>
  <c r="V19" i="84"/>
  <c r="W19" i="84" s="1"/>
  <c r="F25" i="84"/>
  <c r="V25" i="84"/>
  <c r="W25" i="84" s="1"/>
  <c r="F36" i="84" s="1"/>
  <c r="E88" i="1" s="1"/>
  <c r="F31" i="84"/>
  <c r="K33" i="84" s="1"/>
  <c r="F88" i="118" s="1"/>
  <c r="H31" i="84"/>
  <c r="V31" i="84"/>
  <c r="W31" i="84" s="1"/>
  <c r="L35" i="84" s="1"/>
  <c r="E88" i="118" s="1"/>
  <c r="F7" i="83"/>
  <c r="V7" i="83"/>
  <c r="W7" i="83" s="1"/>
  <c r="F13" i="83"/>
  <c r="G13" i="83" s="1"/>
  <c r="V13" i="83"/>
  <c r="W13" i="83" s="1"/>
  <c r="F19" i="83"/>
  <c r="G19" i="83" s="1"/>
  <c r="V19" i="83"/>
  <c r="W19" i="83" s="1"/>
  <c r="F25" i="83"/>
  <c r="V25" i="83"/>
  <c r="F30" i="83"/>
  <c r="K32" i="83" s="1"/>
  <c r="H30" i="83"/>
  <c r="V30" i="83"/>
  <c r="W30" i="83" s="1"/>
  <c r="L33" i="83" s="1"/>
  <c r="E87" i="118" s="1"/>
  <c r="F7" i="82"/>
  <c r="G7" i="82" s="1"/>
  <c r="V7" i="82"/>
  <c r="W7" i="82" s="1"/>
  <c r="F13" i="82"/>
  <c r="G13" i="82" s="1"/>
  <c r="V13" i="82"/>
  <c r="W13" i="82" s="1"/>
  <c r="F19" i="82"/>
  <c r="G19" i="82" s="1"/>
  <c r="V19" i="82"/>
  <c r="W19" i="82" s="1"/>
  <c r="F25" i="82"/>
  <c r="G25" i="82" s="1"/>
  <c r="F35" i="82" s="1"/>
  <c r="D86" i="1" s="1"/>
  <c r="V25" i="82"/>
  <c r="W25" i="82" s="1"/>
  <c r="F36" i="82" s="1"/>
  <c r="E86" i="1" s="1"/>
  <c r="F31" i="82"/>
  <c r="H31" i="82"/>
  <c r="V31" i="82"/>
  <c r="F7" i="81"/>
  <c r="G7" i="81" s="1"/>
  <c r="V7" i="81"/>
  <c r="W7" i="81" s="1"/>
  <c r="F13" i="81"/>
  <c r="G13" i="81" s="1"/>
  <c r="V13" i="81"/>
  <c r="W13" i="81" s="1"/>
  <c r="F19" i="81"/>
  <c r="G19" i="81" s="1"/>
  <c r="V19" i="81"/>
  <c r="W19" i="81" s="1"/>
  <c r="F25" i="81"/>
  <c r="V25" i="81"/>
  <c r="F31" i="81"/>
  <c r="K33" i="81" s="1"/>
  <c r="F85" i="118" s="1"/>
  <c r="H31" i="81"/>
  <c r="V31" i="81"/>
  <c r="W31" i="81" s="1"/>
  <c r="L35" i="81" s="1"/>
  <c r="L33" i="81"/>
  <c r="F7" i="80"/>
  <c r="G7" i="80"/>
  <c r="V7" i="80"/>
  <c r="W7" i="80"/>
  <c r="F13" i="80"/>
  <c r="G13" i="80"/>
  <c r="V13" i="80"/>
  <c r="W13" i="80"/>
  <c r="F19" i="80"/>
  <c r="G19" i="80"/>
  <c r="V19" i="80"/>
  <c r="W19" i="80"/>
  <c r="F25" i="80"/>
  <c r="G25" i="80"/>
  <c r="V25" i="80"/>
  <c r="W25" i="80"/>
  <c r="F37" i="80" s="1"/>
  <c r="E84" i="1" s="1"/>
  <c r="F31" i="80"/>
  <c r="K33" i="80" s="1"/>
  <c r="H31" i="80"/>
  <c r="G31" i="80" s="1"/>
  <c r="K35" i="80" s="1"/>
  <c r="V31" i="80"/>
  <c r="F33" i="80"/>
  <c r="G33" i="80"/>
  <c r="F35" i="80"/>
  <c r="F7" i="79"/>
  <c r="G7" i="79" s="1"/>
  <c r="V7" i="79"/>
  <c r="W7" i="79" s="1"/>
  <c r="F12" i="79"/>
  <c r="G12" i="79" s="1"/>
  <c r="V12" i="79"/>
  <c r="W12" i="79" s="1"/>
  <c r="F17" i="79"/>
  <c r="G17" i="79" s="1"/>
  <c r="V17" i="79"/>
  <c r="W17" i="79" s="1"/>
  <c r="F22" i="79"/>
  <c r="V22" i="79"/>
  <c r="W22" i="79" s="1"/>
  <c r="F27" i="79"/>
  <c r="K28" i="79" s="1"/>
  <c r="F83" i="118" s="1"/>
  <c r="H27" i="79"/>
  <c r="V27" i="79"/>
  <c r="W27" i="79" s="1"/>
  <c r="L29" i="79" s="1"/>
  <c r="E83" i="118" s="1"/>
  <c r="F7" i="78"/>
  <c r="G7" i="78" s="1"/>
  <c r="V7" i="78"/>
  <c r="W7" i="78" s="1"/>
  <c r="F12" i="78"/>
  <c r="G12" i="78" s="1"/>
  <c r="V12" i="78"/>
  <c r="W12" i="78" s="1"/>
  <c r="F17" i="78"/>
  <c r="G17" i="78" s="1"/>
  <c r="V17" i="78"/>
  <c r="W17" i="78" s="1"/>
  <c r="F22" i="78"/>
  <c r="G22" i="78" s="1"/>
  <c r="F30" i="78" s="1"/>
  <c r="D82" i="1" s="1"/>
  <c r="V22" i="78"/>
  <c r="W22" i="78" s="1"/>
  <c r="F32" i="78" s="1"/>
  <c r="E82" i="1" s="1"/>
  <c r="F27" i="78"/>
  <c r="K28" i="78" s="1"/>
  <c r="F82" i="118" s="1"/>
  <c r="H27" i="78"/>
  <c r="V27" i="78"/>
  <c r="F7" i="77"/>
  <c r="G7" i="77" s="1"/>
  <c r="V7" i="77"/>
  <c r="W7" i="77" s="1"/>
  <c r="F13" i="77"/>
  <c r="G13" i="77" s="1"/>
  <c r="V13" i="77"/>
  <c r="W13" i="77" s="1"/>
  <c r="F19" i="77"/>
  <c r="G19" i="77" s="1"/>
  <c r="V19" i="77"/>
  <c r="W19" i="77" s="1"/>
  <c r="F25" i="77"/>
  <c r="V25" i="77"/>
  <c r="W25" i="77" s="1"/>
  <c r="F31" i="77"/>
  <c r="K33" i="77" s="1"/>
  <c r="H31" i="77"/>
  <c r="V31" i="77"/>
  <c r="W31" i="77" s="1"/>
  <c r="L34" i="77" s="1"/>
  <c r="E81" i="118" s="1"/>
  <c r="L33" i="77"/>
  <c r="G81" i="118" s="1"/>
  <c r="F7" i="76"/>
  <c r="G7" i="76" s="1"/>
  <c r="V7" i="76"/>
  <c r="W7" i="76" s="1"/>
  <c r="F12" i="76"/>
  <c r="G12" i="76" s="1"/>
  <c r="V12" i="76"/>
  <c r="W12" i="76" s="1"/>
  <c r="F17" i="76"/>
  <c r="G17" i="76" s="1"/>
  <c r="V17" i="76"/>
  <c r="W17" i="76" s="1"/>
  <c r="F23" i="76"/>
  <c r="G23" i="76" s="1"/>
  <c r="F30" i="76" s="1"/>
  <c r="D80" i="1" s="1"/>
  <c r="V23" i="76"/>
  <c r="W23" i="76" s="1"/>
  <c r="F31" i="76" s="1"/>
  <c r="E80" i="1" s="1"/>
  <c r="F28" i="76"/>
  <c r="H28" i="76"/>
  <c r="V28" i="76"/>
  <c r="L29" i="76" s="1"/>
  <c r="G80" i="118" s="1"/>
  <c r="G29" i="76"/>
  <c r="F7" i="75"/>
  <c r="G7" i="75" s="1"/>
  <c r="V7" i="75"/>
  <c r="W7" i="75" s="1"/>
  <c r="F13" i="75"/>
  <c r="G13" i="75" s="1"/>
  <c r="V13" i="75"/>
  <c r="W13" i="75" s="1"/>
  <c r="F19" i="75"/>
  <c r="G19" i="75" s="1"/>
  <c r="V19" i="75"/>
  <c r="W19" i="75" s="1"/>
  <c r="F25" i="75"/>
  <c r="V25" i="75"/>
  <c r="W25" i="75" s="1"/>
  <c r="F31" i="75"/>
  <c r="K33" i="75" s="1"/>
  <c r="F79" i="118" s="1"/>
  <c r="H31" i="75"/>
  <c r="V31" i="75"/>
  <c r="W31" i="75" s="1"/>
  <c r="L35" i="75" s="1"/>
  <c r="E79" i="118" s="1"/>
  <c r="G33" i="75"/>
  <c r="F7" i="74"/>
  <c r="G7" i="74" s="1"/>
  <c r="V7" i="74"/>
  <c r="W7" i="74" s="1"/>
  <c r="F13" i="74"/>
  <c r="G13" i="74" s="1"/>
  <c r="V13" i="74"/>
  <c r="W13" i="74" s="1"/>
  <c r="F19" i="74"/>
  <c r="G19" i="74" s="1"/>
  <c r="V19" i="74"/>
  <c r="W19" i="74" s="1"/>
  <c r="F25" i="74"/>
  <c r="G25" i="74" s="1"/>
  <c r="F35" i="74" s="1"/>
  <c r="D78" i="1" s="1"/>
  <c r="V25" i="74"/>
  <c r="W25" i="74" s="1"/>
  <c r="F37" i="74" s="1"/>
  <c r="E78" i="1" s="1"/>
  <c r="F31" i="74"/>
  <c r="K33" i="74" s="1"/>
  <c r="F11" i="118" s="1"/>
  <c r="H31" i="74"/>
  <c r="V31" i="74"/>
  <c r="G33" i="74"/>
  <c r="E11" i="118" s="1"/>
  <c r="F7" i="73"/>
  <c r="G7" i="73" s="1"/>
  <c r="V7" i="73"/>
  <c r="W7" i="73" s="1"/>
  <c r="F13" i="73"/>
  <c r="G13" i="73" s="1"/>
  <c r="V13" i="73"/>
  <c r="W13" i="73" s="1"/>
  <c r="F18" i="73"/>
  <c r="G18" i="73" s="1"/>
  <c r="V18" i="73"/>
  <c r="W18" i="73" s="1"/>
  <c r="F23" i="73"/>
  <c r="V23" i="73"/>
  <c r="W23" i="73" s="1"/>
  <c r="F28" i="73"/>
  <c r="K30" i="73" s="1"/>
  <c r="F77" i="118" s="1"/>
  <c r="H28" i="73"/>
  <c r="V28" i="73"/>
  <c r="W28" i="73" s="1"/>
  <c r="L31" i="73" s="1"/>
  <c r="E77" i="118" s="1"/>
  <c r="F7" i="72"/>
  <c r="G7" i="72" s="1"/>
  <c r="V7" i="72"/>
  <c r="W7" i="72" s="1"/>
  <c r="F12" i="72"/>
  <c r="G12" i="72" s="1"/>
  <c r="V12" i="72"/>
  <c r="W12" i="72" s="1"/>
  <c r="F18" i="72"/>
  <c r="G18" i="72" s="1"/>
  <c r="V18" i="72"/>
  <c r="W18" i="72" s="1"/>
  <c r="F23" i="72"/>
  <c r="G23" i="72" s="1"/>
  <c r="F31" i="72" s="1"/>
  <c r="D76" i="1" s="1"/>
  <c r="V23" i="72"/>
  <c r="W23" i="72" s="1"/>
  <c r="F32" i="72" s="1"/>
  <c r="E76" i="1" s="1"/>
  <c r="F28" i="72"/>
  <c r="K29" i="72" s="1"/>
  <c r="F76" i="118" s="1"/>
  <c r="H28" i="72"/>
  <c r="V28" i="72"/>
  <c r="F7" i="71"/>
  <c r="G7" i="71" s="1"/>
  <c r="V7" i="71"/>
  <c r="W7" i="71" s="1"/>
  <c r="F13" i="71"/>
  <c r="G13" i="71" s="1"/>
  <c r="V13" i="71"/>
  <c r="W13" i="71" s="1"/>
  <c r="F19" i="71"/>
  <c r="G19" i="71" s="1"/>
  <c r="V19" i="71"/>
  <c r="W19" i="71" s="1"/>
  <c r="F25" i="71"/>
  <c r="V25" i="71"/>
  <c r="W25" i="71" s="1"/>
  <c r="F31" i="71"/>
  <c r="K33" i="71" s="1"/>
  <c r="F75" i="118" s="1"/>
  <c r="H31" i="71"/>
  <c r="V31" i="71"/>
  <c r="W31" i="71" s="1"/>
  <c r="L35" i="71" s="1"/>
  <c r="E75" i="118" s="1"/>
  <c r="F7" i="70"/>
  <c r="G7" i="70" s="1"/>
  <c r="V7" i="70"/>
  <c r="W7" i="70" s="1"/>
  <c r="F13" i="70"/>
  <c r="G13" i="70" s="1"/>
  <c r="V13" i="70"/>
  <c r="W13" i="70" s="1"/>
  <c r="F19" i="70"/>
  <c r="G19" i="70" s="1"/>
  <c r="V19" i="70"/>
  <c r="W19" i="70" s="1"/>
  <c r="F25" i="70"/>
  <c r="V25" i="70"/>
  <c r="W25" i="70" s="1"/>
  <c r="F37" i="70" s="1"/>
  <c r="E74" i="1" s="1"/>
  <c r="F31" i="70"/>
  <c r="K33" i="70" s="1"/>
  <c r="F74" i="118" s="1"/>
  <c r="H31" i="70"/>
  <c r="V31" i="70"/>
  <c r="F7" i="69"/>
  <c r="G7" i="69" s="1"/>
  <c r="V7" i="69"/>
  <c r="W7" i="69" s="1"/>
  <c r="F12" i="69"/>
  <c r="G12" i="69" s="1"/>
  <c r="V12" i="69"/>
  <c r="W12" i="69" s="1"/>
  <c r="F17" i="69"/>
  <c r="G17" i="69" s="1"/>
  <c r="V17" i="69"/>
  <c r="W17" i="69" s="1"/>
  <c r="F22" i="69"/>
  <c r="F28" i="69" s="1"/>
  <c r="F73" i="1" s="1"/>
  <c r="V22" i="69"/>
  <c r="W22" i="69" s="1"/>
  <c r="F27" i="69"/>
  <c r="K28" i="69" s="1"/>
  <c r="F73" i="118" s="1"/>
  <c r="H27" i="69"/>
  <c r="V27" i="69"/>
  <c r="W27" i="69" s="1"/>
  <c r="L30" i="69" s="1"/>
  <c r="E73" i="118" s="1"/>
  <c r="F7" i="68"/>
  <c r="G7" i="68" s="1"/>
  <c r="V7" i="68"/>
  <c r="W7" i="68" s="1"/>
  <c r="F12" i="68"/>
  <c r="G12" i="68" s="1"/>
  <c r="V12" i="68"/>
  <c r="W12" i="68" s="1"/>
  <c r="F17" i="68"/>
  <c r="G17" i="68" s="1"/>
  <c r="V17" i="68"/>
  <c r="W17" i="68" s="1"/>
  <c r="F22" i="68"/>
  <c r="G22" i="68" s="1"/>
  <c r="F31" i="68" s="1"/>
  <c r="D72" i="1" s="1"/>
  <c r="V22" i="68"/>
  <c r="W22" i="68" s="1"/>
  <c r="F32" i="68" s="1"/>
  <c r="E72" i="1" s="1"/>
  <c r="F27" i="68"/>
  <c r="H27" i="68"/>
  <c r="V27" i="68"/>
  <c r="G29" i="68"/>
  <c r="F7" i="67"/>
  <c r="G7" i="67" s="1"/>
  <c r="V7" i="67"/>
  <c r="W7" i="67" s="1"/>
  <c r="F12" i="67"/>
  <c r="G12" i="67" s="1"/>
  <c r="V12" i="67"/>
  <c r="W12" i="67" s="1"/>
  <c r="F17" i="67"/>
  <c r="G17" i="67" s="1"/>
  <c r="V17" i="67"/>
  <c r="W17" i="67" s="1"/>
  <c r="F22" i="67"/>
  <c r="V22" i="67"/>
  <c r="W22" i="67" s="1"/>
  <c r="F27" i="67"/>
  <c r="K28" i="67" s="1"/>
  <c r="F71" i="118" s="1"/>
  <c r="H27" i="67"/>
  <c r="V27" i="67"/>
  <c r="W27" i="67" s="1"/>
  <c r="L30" i="67" s="1"/>
  <c r="E71" i="118" s="1"/>
  <c r="F7" i="66"/>
  <c r="G7" i="66" s="1"/>
  <c r="V7" i="66"/>
  <c r="W7" i="66" s="1"/>
  <c r="F13" i="66"/>
  <c r="G13" i="66" s="1"/>
  <c r="V13" i="66"/>
  <c r="W13" i="66" s="1"/>
  <c r="F19" i="66"/>
  <c r="G19" i="66" s="1"/>
  <c r="V19" i="66"/>
  <c r="W19" i="66" s="1"/>
  <c r="F24" i="66"/>
  <c r="G24" i="66" s="1"/>
  <c r="F32" i="66" s="1"/>
  <c r="D70" i="1" s="1"/>
  <c r="V24" i="66"/>
  <c r="W24" i="66" s="1"/>
  <c r="F29" i="66"/>
  <c r="K30" i="66" s="1"/>
  <c r="F70" i="118" s="1"/>
  <c r="H29" i="66"/>
  <c r="V29" i="66"/>
  <c r="F7" i="65"/>
  <c r="G7" i="65" s="1"/>
  <c r="V7" i="65"/>
  <c r="W7" i="65" s="1"/>
  <c r="F12" i="65"/>
  <c r="G12" i="65" s="1"/>
  <c r="V12" i="65"/>
  <c r="W12" i="65" s="1"/>
  <c r="F17" i="65"/>
  <c r="G17" i="65" s="1"/>
  <c r="V17" i="65"/>
  <c r="W17" i="65" s="1"/>
  <c r="F22" i="65"/>
  <c r="V22" i="65"/>
  <c r="W22" i="65" s="1"/>
  <c r="F27" i="65"/>
  <c r="K28" i="65" s="1"/>
  <c r="F69" i="118" s="1"/>
  <c r="H27" i="65"/>
  <c r="V27" i="65"/>
  <c r="W27" i="65" s="1"/>
  <c r="L30" i="65" s="1"/>
  <c r="E69" i="118" s="1"/>
  <c r="F7" i="64"/>
  <c r="G7" i="64" s="1"/>
  <c r="V7" i="64"/>
  <c r="W7" i="64" s="1"/>
  <c r="F12" i="64"/>
  <c r="G12" i="64" s="1"/>
  <c r="V12" i="64"/>
  <c r="W12" i="64" s="1"/>
  <c r="F17" i="64"/>
  <c r="G17" i="64" s="1"/>
  <c r="V17" i="64"/>
  <c r="W17" i="64" s="1"/>
  <c r="F22" i="64"/>
  <c r="G22" i="64" s="1"/>
  <c r="V22" i="64"/>
  <c r="W22" i="64" s="1"/>
  <c r="F27" i="64"/>
  <c r="K28" i="64" s="1"/>
  <c r="F68" i="118" s="1"/>
  <c r="H27" i="64"/>
  <c r="V27" i="64"/>
  <c r="L28" i="64" s="1"/>
  <c r="G68" i="118" s="1"/>
  <c r="F7" i="63"/>
  <c r="G7" i="63" s="1"/>
  <c r="V7" i="63"/>
  <c r="W7" i="63" s="1"/>
  <c r="F12" i="63"/>
  <c r="G12" i="63" s="1"/>
  <c r="V12" i="63"/>
  <c r="W12" i="63" s="1"/>
  <c r="F17" i="63"/>
  <c r="G17" i="63" s="1"/>
  <c r="V17" i="63"/>
  <c r="W17" i="63" s="1"/>
  <c r="F22" i="63"/>
  <c r="G22" i="63" s="1"/>
  <c r="F30" i="63" s="1"/>
  <c r="D67" i="1" s="1"/>
  <c r="V22" i="63"/>
  <c r="W22" i="63" s="1"/>
  <c r="F31" i="63" s="1"/>
  <c r="E67" i="1" s="1"/>
  <c r="F27" i="63"/>
  <c r="K28" i="63" s="1"/>
  <c r="F67" i="118" s="1"/>
  <c r="H27" i="63"/>
  <c r="V27" i="63"/>
  <c r="F7" i="62"/>
  <c r="G7" i="62" s="1"/>
  <c r="V7" i="62"/>
  <c r="W7" i="62" s="1"/>
  <c r="F13" i="62"/>
  <c r="G13" i="62" s="1"/>
  <c r="V13" i="62"/>
  <c r="W13" i="62" s="1"/>
  <c r="F19" i="62"/>
  <c r="G19" i="62" s="1"/>
  <c r="V19" i="62"/>
  <c r="W19" i="62" s="1"/>
  <c r="F24" i="62"/>
  <c r="V24" i="62"/>
  <c r="W24" i="62" s="1"/>
  <c r="F29" i="62"/>
  <c r="K30" i="62" s="1"/>
  <c r="F66" i="118" s="1"/>
  <c r="H29" i="62"/>
  <c r="V29" i="62"/>
  <c r="W29" i="62" s="1"/>
  <c r="L32" i="62" s="1"/>
  <c r="E66" i="118" s="1"/>
  <c r="F65" i="118"/>
  <c r="F7" i="60"/>
  <c r="V7" i="60"/>
  <c r="W7" i="60" s="1"/>
  <c r="F12" i="60"/>
  <c r="V12" i="60"/>
  <c r="W12" i="60" s="1"/>
  <c r="F17" i="60"/>
  <c r="V17" i="60"/>
  <c r="W17" i="60" s="1"/>
  <c r="F22" i="60"/>
  <c r="V22" i="60"/>
  <c r="W22" i="60" s="1"/>
  <c r="F31" i="60" s="1"/>
  <c r="E64" i="1" s="1"/>
  <c r="F27" i="60"/>
  <c r="K28" i="60" s="1"/>
  <c r="F64" i="118" s="1"/>
  <c r="H27" i="60"/>
  <c r="V27" i="60"/>
  <c r="W27" i="60" s="1"/>
  <c r="L30" i="60" s="1"/>
  <c r="E64" i="118" s="1"/>
  <c r="F7" i="59"/>
  <c r="G7" i="59" s="1"/>
  <c r="V7" i="59"/>
  <c r="W7" i="59" s="1"/>
  <c r="F12" i="59"/>
  <c r="G12" i="59" s="1"/>
  <c r="V12" i="59"/>
  <c r="W12" i="59" s="1"/>
  <c r="F18" i="59"/>
  <c r="G18" i="59" s="1"/>
  <c r="V18" i="59"/>
  <c r="W18" i="59" s="1"/>
  <c r="F23" i="59"/>
  <c r="G23" i="59" s="1"/>
  <c r="F31" i="59" s="1"/>
  <c r="D63" i="1" s="1"/>
  <c r="V23" i="59"/>
  <c r="W23" i="59" s="1"/>
  <c r="F32" i="59" s="1"/>
  <c r="E63" i="1" s="1"/>
  <c r="F28" i="59"/>
  <c r="K29" i="59" s="1"/>
  <c r="F63" i="118" s="1"/>
  <c r="H28" i="59"/>
  <c r="V28" i="59"/>
  <c r="F7" i="58"/>
  <c r="G7" i="58" s="1"/>
  <c r="V7" i="58"/>
  <c r="W7" i="58" s="1"/>
  <c r="F12" i="58"/>
  <c r="G12" i="58" s="1"/>
  <c r="V12" i="58"/>
  <c r="W12" i="58" s="1"/>
  <c r="F17" i="58"/>
  <c r="G17" i="58" s="1"/>
  <c r="V17" i="58"/>
  <c r="W17" i="58" s="1"/>
  <c r="F22" i="58"/>
  <c r="G22" i="58" s="1"/>
  <c r="F29" i="58" s="1"/>
  <c r="D62" i="1" s="1"/>
  <c r="V22" i="58"/>
  <c r="W22" i="58" s="1"/>
  <c r="F27" i="58"/>
  <c r="K28" i="58" s="1"/>
  <c r="F62" i="118" s="1"/>
  <c r="H27" i="58"/>
  <c r="V27" i="58"/>
  <c r="W27" i="58" s="1"/>
  <c r="L29" i="58" s="1"/>
  <c r="E62" i="118" s="1"/>
  <c r="F7" i="57"/>
  <c r="G7" i="57" s="1"/>
  <c r="V7" i="57"/>
  <c r="W7" i="57" s="1"/>
  <c r="F12" i="57"/>
  <c r="G12" i="57" s="1"/>
  <c r="V12" i="57"/>
  <c r="W12" i="57" s="1"/>
  <c r="F17" i="57"/>
  <c r="G17" i="57" s="1"/>
  <c r="V17" i="57"/>
  <c r="W17" i="57" s="1"/>
  <c r="F22" i="57"/>
  <c r="G22" i="57" s="1"/>
  <c r="F30" i="57" s="1"/>
  <c r="D61" i="1" s="1"/>
  <c r="V22" i="57"/>
  <c r="W22" i="57" s="1"/>
  <c r="F31" i="57" s="1"/>
  <c r="E61" i="1" s="1"/>
  <c r="F27" i="57"/>
  <c r="K28" i="57" s="1"/>
  <c r="F61" i="118" s="1"/>
  <c r="H27" i="57"/>
  <c r="V27" i="57"/>
  <c r="G28" i="57"/>
  <c r="F7" i="56"/>
  <c r="G7" i="56" s="1"/>
  <c r="V7" i="56"/>
  <c r="W7" i="56" s="1"/>
  <c r="F12" i="56"/>
  <c r="G12" i="56" s="1"/>
  <c r="V12" i="56"/>
  <c r="W12" i="56" s="1"/>
  <c r="F17" i="56"/>
  <c r="G17" i="56" s="1"/>
  <c r="V17" i="56"/>
  <c r="W17" i="56" s="1"/>
  <c r="F22" i="56"/>
  <c r="V22" i="56"/>
  <c r="W22" i="56" s="1"/>
  <c r="F27" i="56"/>
  <c r="K28" i="56" s="1"/>
  <c r="F60" i="118" s="1"/>
  <c r="H27" i="56"/>
  <c r="V27" i="56"/>
  <c r="W27" i="56" s="1"/>
  <c r="L30" i="56" s="1"/>
  <c r="E60" i="118" s="1"/>
  <c r="F7" i="55"/>
  <c r="G7" i="55" s="1"/>
  <c r="V7" i="55"/>
  <c r="W7" i="55" s="1"/>
  <c r="F12" i="55"/>
  <c r="G12" i="55" s="1"/>
  <c r="V12" i="55"/>
  <c r="W12" i="55" s="1"/>
  <c r="F17" i="55"/>
  <c r="G17" i="55" s="1"/>
  <c r="V17" i="55"/>
  <c r="W17" i="55" s="1"/>
  <c r="F22" i="55"/>
  <c r="G22" i="55" s="1"/>
  <c r="F29" i="55" s="1"/>
  <c r="D59" i="1" s="1"/>
  <c r="V22" i="55"/>
  <c r="W22" i="55" s="1"/>
  <c r="F30" i="55" s="1"/>
  <c r="E59" i="1" s="1"/>
  <c r="F27" i="55"/>
  <c r="H27" i="55"/>
  <c r="V27" i="55"/>
  <c r="W27" i="55" s="1"/>
  <c r="L29" i="55" s="1"/>
  <c r="E59" i="118" s="1"/>
  <c r="F7" i="54"/>
  <c r="G7" i="54" s="1"/>
  <c r="V7" i="54"/>
  <c r="W7" i="54" s="1"/>
  <c r="F12" i="54"/>
  <c r="G12" i="54" s="1"/>
  <c r="V12" i="54"/>
  <c r="W12" i="54" s="1"/>
  <c r="F18" i="54"/>
  <c r="G18" i="54" s="1"/>
  <c r="V18" i="54"/>
  <c r="W18" i="54" s="1"/>
  <c r="F23" i="54"/>
  <c r="G23" i="54" s="1"/>
  <c r="F31" i="54" s="1"/>
  <c r="D58" i="1" s="1"/>
  <c r="V23" i="54"/>
  <c r="W23" i="54" s="1"/>
  <c r="F32" i="54" s="1"/>
  <c r="E58" i="1" s="1"/>
  <c r="F28" i="54"/>
  <c r="K29" i="54" s="1"/>
  <c r="F58" i="118" s="1"/>
  <c r="H28" i="54"/>
  <c r="V28" i="54"/>
  <c r="G29" i="54"/>
  <c r="F7" i="53"/>
  <c r="G7" i="53" s="1"/>
  <c r="V7" i="53"/>
  <c r="W7" i="53" s="1"/>
  <c r="F12" i="53"/>
  <c r="G12" i="53" s="1"/>
  <c r="V12" i="53"/>
  <c r="W12" i="53" s="1"/>
  <c r="F17" i="53"/>
  <c r="G17" i="53" s="1"/>
  <c r="V17" i="53"/>
  <c r="W17" i="53" s="1"/>
  <c r="F22" i="53"/>
  <c r="V22" i="53"/>
  <c r="W22" i="53" s="1"/>
  <c r="F27" i="53"/>
  <c r="K28" i="53" s="1"/>
  <c r="F57" i="118" s="1"/>
  <c r="H27" i="53"/>
  <c r="V27" i="53"/>
  <c r="W27" i="53" s="1"/>
  <c r="L29" i="53" s="1"/>
  <c r="E57" i="118" s="1"/>
  <c r="F7" i="52"/>
  <c r="G7" i="52" s="1"/>
  <c r="V7" i="52"/>
  <c r="W7" i="52" s="1"/>
  <c r="F12" i="52"/>
  <c r="G12" i="52" s="1"/>
  <c r="V12" i="52"/>
  <c r="W12" i="52" s="1"/>
  <c r="F17" i="52"/>
  <c r="G17" i="52" s="1"/>
  <c r="V17" i="52"/>
  <c r="W17" i="52" s="1"/>
  <c r="F22" i="52"/>
  <c r="G22" i="52" s="1"/>
  <c r="F29" i="52" s="1"/>
  <c r="D56" i="1" s="1"/>
  <c r="V22" i="52"/>
  <c r="W22" i="52" s="1"/>
  <c r="F30" i="52" s="1"/>
  <c r="E56" i="1" s="1"/>
  <c r="F27" i="52"/>
  <c r="K28" i="52" s="1"/>
  <c r="F56" i="118" s="1"/>
  <c r="H27" i="52"/>
  <c r="V27" i="52"/>
  <c r="W27" i="52" s="1"/>
  <c r="L29" i="52" s="1"/>
  <c r="E56" i="118" s="1"/>
  <c r="F7" i="51"/>
  <c r="G7" i="51" s="1"/>
  <c r="V7" i="51"/>
  <c r="W7" i="51" s="1"/>
  <c r="F12" i="51"/>
  <c r="G12" i="51" s="1"/>
  <c r="V12" i="51"/>
  <c r="W12" i="51" s="1"/>
  <c r="F17" i="51"/>
  <c r="G17" i="51" s="1"/>
  <c r="V17" i="51"/>
  <c r="W17" i="51" s="1"/>
  <c r="F22" i="51"/>
  <c r="F28" i="51" s="1"/>
  <c r="F55" i="1" s="1"/>
  <c r="V22" i="51"/>
  <c r="W22" i="51" s="1"/>
  <c r="F27" i="51"/>
  <c r="K28" i="51" s="1"/>
  <c r="F55" i="118" s="1"/>
  <c r="H27" i="51"/>
  <c r="V27" i="51"/>
  <c r="W27" i="51" s="1"/>
  <c r="L30" i="51" s="1"/>
  <c r="E55" i="118" s="1"/>
  <c r="F7" i="50"/>
  <c r="G7" i="50" s="1"/>
  <c r="V7" i="50"/>
  <c r="W7" i="50" s="1"/>
  <c r="F12" i="50"/>
  <c r="G12" i="50" s="1"/>
  <c r="V12" i="50"/>
  <c r="W12" i="50" s="1"/>
  <c r="F17" i="50"/>
  <c r="G17" i="50" s="1"/>
  <c r="V17" i="50"/>
  <c r="W17" i="50" s="1"/>
  <c r="F22" i="50"/>
  <c r="G22" i="50" s="1"/>
  <c r="F30" i="50" s="1"/>
  <c r="D54" i="1" s="1"/>
  <c r="V22" i="50"/>
  <c r="W22" i="50" s="1"/>
  <c r="F31" i="50" s="1"/>
  <c r="E54" i="1" s="1"/>
  <c r="F27" i="50"/>
  <c r="K28" i="50" s="1"/>
  <c r="F54" i="118" s="1"/>
  <c r="H27" i="50"/>
  <c r="V27" i="50"/>
  <c r="W27" i="50" s="1"/>
  <c r="L30" i="50" s="1"/>
  <c r="E54" i="118" s="1"/>
  <c r="G28" i="50"/>
  <c r="F7" i="49"/>
  <c r="G7" i="49" s="1"/>
  <c r="V7" i="49"/>
  <c r="W7" i="49" s="1"/>
  <c r="F12" i="49"/>
  <c r="G12" i="49" s="1"/>
  <c r="V12" i="49"/>
  <c r="W12" i="49" s="1"/>
  <c r="F17" i="49"/>
  <c r="G17" i="49" s="1"/>
  <c r="V17" i="49"/>
  <c r="W17" i="49" s="1"/>
  <c r="F22" i="49"/>
  <c r="G22" i="49" s="1"/>
  <c r="F30" i="49" s="1"/>
  <c r="D53" i="1" s="1"/>
  <c r="V22" i="49"/>
  <c r="W22" i="49" s="1"/>
  <c r="F27" i="49"/>
  <c r="K28" i="49" s="1"/>
  <c r="F53" i="118" s="1"/>
  <c r="H27" i="49"/>
  <c r="V27" i="49"/>
  <c r="W27" i="49" s="1"/>
  <c r="L30" i="49" s="1"/>
  <c r="E53" i="118" s="1"/>
  <c r="F7" i="48"/>
  <c r="G7" i="48" s="1"/>
  <c r="V7" i="48"/>
  <c r="W7" i="48" s="1"/>
  <c r="F12" i="48"/>
  <c r="G12" i="48" s="1"/>
  <c r="V12" i="48"/>
  <c r="W12" i="48" s="1"/>
  <c r="F17" i="48"/>
  <c r="G17" i="48" s="1"/>
  <c r="V17" i="48"/>
  <c r="W17" i="48" s="1"/>
  <c r="F22" i="48"/>
  <c r="G22" i="48" s="1"/>
  <c r="F30" i="48" s="1"/>
  <c r="D52" i="1" s="1"/>
  <c r="V22" i="48"/>
  <c r="W22" i="48" s="1"/>
  <c r="F27" i="48"/>
  <c r="K28" i="48" s="1"/>
  <c r="F52" i="118" s="1"/>
  <c r="H27" i="48"/>
  <c r="V27" i="48"/>
  <c r="F7" i="47"/>
  <c r="G7" i="47" s="1"/>
  <c r="V7" i="47"/>
  <c r="W7" i="47" s="1"/>
  <c r="F12" i="47"/>
  <c r="G12" i="47" s="1"/>
  <c r="V12" i="47"/>
  <c r="W12" i="47" s="1"/>
  <c r="F18" i="47"/>
  <c r="G18" i="47" s="1"/>
  <c r="V18" i="47"/>
  <c r="W18" i="47" s="1"/>
  <c r="F23" i="47"/>
  <c r="F29" i="47" s="1"/>
  <c r="F51" i="1" s="1"/>
  <c r="V23" i="47"/>
  <c r="W23" i="47" s="1"/>
  <c r="F28" i="47"/>
  <c r="K29" i="47" s="1"/>
  <c r="F51" i="118" s="1"/>
  <c r="H28" i="47"/>
  <c r="V28" i="47"/>
  <c r="W28" i="47" s="1"/>
  <c r="L30" i="47" s="1"/>
  <c r="E51" i="118" s="1"/>
  <c r="F7" i="46"/>
  <c r="G7" i="46" s="1"/>
  <c r="V7" i="46"/>
  <c r="W7" i="46" s="1"/>
  <c r="F12" i="46"/>
  <c r="G12" i="46" s="1"/>
  <c r="V12" i="46"/>
  <c r="W12" i="46" s="1"/>
  <c r="F17" i="46"/>
  <c r="G17" i="46" s="1"/>
  <c r="V17" i="46"/>
  <c r="W17" i="46" s="1"/>
  <c r="F22" i="46"/>
  <c r="G22" i="46" s="1"/>
  <c r="F29" i="46" s="1"/>
  <c r="D50" i="1" s="1"/>
  <c r="V22" i="46"/>
  <c r="W22" i="46" s="1"/>
  <c r="F30" i="46" s="1"/>
  <c r="E50" i="1" s="1"/>
  <c r="F27" i="46"/>
  <c r="K28" i="46" s="1"/>
  <c r="F50" i="118" s="1"/>
  <c r="H27" i="46"/>
  <c r="V27" i="46"/>
  <c r="F7" i="45"/>
  <c r="G7" i="45" s="1"/>
  <c r="V7" i="45"/>
  <c r="W7" i="45" s="1"/>
  <c r="F12" i="45"/>
  <c r="G12" i="45" s="1"/>
  <c r="V12" i="45"/>
  <c r="W12" i="45" s="1"/>
  <c r="F17" i="45"/>
  <c r="G17" i="45" s="1"/>
  <c r="V17" i="45"/>
  <c r="W17" i="45" s="1"/>
  <c r="F22" i="45"/>
  <c r="G22" i="45" s="1"/>
  <c r="V22" i="45"/>
  <c r="W22" i="45" s="1"/>
  <c r="F27" i="45"/>
  <c r="K28" i="45" s="1"/>
  <c r="F49" i="118" s="1"/>
  <c r="H27" i="45"/>
  <c r="V27" i="45"/>
  <c r="W27" i="45" s="1"/>
  <c r="L29" i="45" s="1"/>
  <c r="E49" i="118" s="1"/>
  <c r="F7" i="44"/>
  <c r="G7" i="44" s="1"/>
  <c r="V7" i="44"/>
  <c r="W7" i="44" s="1"/>
  <c r="F13" i="44"/>
  <c r="G13" i="44" s="1"/>
  <c r="V13" i="44"/>
  <c r="W13" i="44" s="1"/>
  <c r="F19" i="44"/>
  <c r="G19" i="44" s="1"/>
  <c r="V19" i="44"/>
  <c r="W19" i="44" s="1"/>
  <c r="F25" i="44"/>
  <c r="G25" i="44" s="1"/>
  <c r="F33" i="44" s="1"/>
  <c r="D48" i="1" s="1"/>
  <c r="V25" i="44"/>
  <c r="W25" i="44" s="1"/>
  <c r="F31" i="44"/>
  <c r="H31" i="44"/>
  <c r="V31" i="44"/>
  <c r="G32" i="44"/>
  <c r="G48" i="1" s="1"/>
  <c r="F7" i="43"/>
  <c r="G7" i="43" s="1"/>
  <c r="V7" i="43"/>
  <c r="W7" i="43" s="1"/>
  <c r="F12" i="43"/>
  <c r="G12" i="43" s="1"/>
  <c r="V12" i="43"/>
  <c r="W12" i="43" s="1"/>
  <c r="F17" i="43"/>
  <c r="G17" i="43" s="1"/>
  <c r="V17" i="43"/>
  <c r="W17" i="43" s="1"/>
  <c r="F22" i="43"/>
  <c r="V22" i="43"/>
  <c r="W22" i="43" s="1"/>
  <c r="F27" i="43"/>
  <c r="K28" i="43" s="1"/>
  <c r="F47" i="118" s="1"/>
  <c r="H27" i="43"/>
  <c r="V27" i="43"/>
  <c r="W27" i="43" s="1"/>
  <c r="L29" i="43" s="1"/>
  <c r="E47" i="118" s="1"/>
  <c r="F7" i="42"/>
  <c r="G7" i="42" s="1"/>
  <c r="V7" i="42"/>
  <c r="W7" i="42" s="1"/>
  <c r="F12" i="42"/>
  <c r="G12" i="42" s="1"/>
  <c r="V12" i="42"/>
  <c r="W12" i="42" s="1"/>
  <c r="F17" i="42"/>
  <c r="G17" i="42" s="1"/>
  <c r="V17" i="42"/>
  <c r="W17" i="42" s="1"/>
  <c r="F22" i="42"/>
  <c r="G22" i="42" s="1"/>
  <c r="F31" i="42" s="1"/>
  <c r="D46" i="1" s="1"/>
  <c r="V22" i="42"/>
  <c r="W22" i="42" s="1"/>
  <c r="F32" i="42" s="1"/>
  <c r="E46" i="1" s="1"/>
  <c r="F27" i="42"/>
  <c r="H27" i="42"/>
  <c r="V27" i="42"/>
  <c r="L29" i="42" s="1"/>
  <c r="G46" i="118" s="1"/>
  <c r="G29" i="42"/>
  <c r="F7" i="41"/>
  <c r="G7" i="41" s="1"/>
  <c r="V7" i="41"/>
  <c r="W7" i="41" s="1"/>
  <c r="G13" i="41"/>
  <c r="V13" i="41"/>
  <c r="W13" i="41" s="1"/>
  <c r="F18" i="41"/>
  <c r="G18" i="41" s="1"/>
  <c r="V18" i="41"/>
  <c r="W18" i="41" s="1"/>
  <c r="F23" i="41"/>
  <c r="F29" i="41" s="1"/>
  <c r="F45" i="1" s="1"/>
  <c r="V23" i="41"/>
  <c r="W23" i="41" s="1"/>
  <c r="F28" i="41"/>
  <c r="K29" i="41" s="1"/>
  <c r="F45" i="118" s="1"/>
  <c r="H28" i="41"/>
  <c r="V28" i="41"/>
  <c r="W28" i="41" s="1"/>
  <c r="L30" i="41" s="1"/>
  <c r="E45" i="118" s="1"/>
  <c r="F7" i="40"/>
  <c r="G7" i="40" s="1"/>
  <c r="V7" i="40"/>
  <c r="W7" i="40" s="1"/>
  <c r="F12" i="40"/>
  <c r="G12" i="40" s="1"/>
  <c r="V12" i="40"/>
  <c r="W12" i="40" s="1"/>
  <c r="G17" i="40"/>
  <c r="V17" i="40"/>
  <c r="W17" i="40" s="1"/>
  <c r="F22" i="40"/>
  <c r="V22" i="40"/>
  <c r="W22" i="40" s="1"/>
  <c r="F28" i="40"/>
  <c r="K29" i="40" s="1"/>
  <c r="F44" i="118" s="1"/>
  <c r="H28" i="40"/>
  <c r="V28" i="40"/>
  <c r="W28" i="40" s="1"/>
  <c r="L30" i="40" s="1"/>
  <c r="E44" i="118" s="1"/>
  <c r="F7" i="39"/>
  <c r="G7" i="39" s="1"/>
  <c r="V7" i="39"/>
  <c r="W7" i="39" s="1"/>
  <c r="F12" i="39"/>
  <c r="G12" i="39" s="1"/>
  <c r="V12" i="39"/>
  <c r="W12" i="39" s="1"/>
  <c r="F17" i="39"/>
  <c r="G17" i="39" s="1"/>
  <c r="V17" i="39"/>
  <c r="W17" i="39" s="1"/>
  <c r="F22" i="39"/>
  <c r="G22" i="39" s="1"/>
  <c r="V22" i="39"/>
  <c r="W22" i="39" s="1"/>
  <c r="F27" i="39"/>
  <c r="H27" i="39"/>
  <c r="V27" i="39"/>
  <c r="L28" i="39" s="1"/>
  <c r="G43" i="118" s="1"/>
  <c r="F7" i="38"/>
  <c r="G7" i="38" s="1"/>
  <c r="V7" i="38"/>
  <c r="W7" i="38" s="1"/>
  <c r="F12" i="38"/>
  <c r="G12" i="38" s="1"/>
  <c r="V12" i="38"/>
  <c r="W12" i="38" s="1"/>
  <c r="F18" i="38"/>
  <c r="G18" i="38" s="1"/>
  <c r="V18" i="38"/>
  <c r="W18" i="38" s="1"/>
  <c r="F23" i="38"/>
  <c r="G23" i="38" s="1"/>
  <c r="V23" i="38"/>
  <c r="W23" i="38" s="1"/>
  <c r="F28" i="38"/>
  <c r="H28" i="38"/>
  <c r="V28" i="38"/>
  <c r="W28" i="38" s="1"/>
  <c r="L31" i="38" s="1"/>
  <c r="E42" i="118" s="1"/>
  <c r="F7" i="37"/>
  <c r="G7" i="37" s="1"/>
  <c r="V7" i="37"/>
  <c r="W7" i="37" s="1"/>
  <c r="F12" i="37"/>
  <c r="G12" i="37" s="1"/>
  <c r="V12" i="37"/>
  <c r="W12" i="37" s="1"/>
  <c r="F18" i="37"/>
  <c r="G18" i="37" s="1"/>
  <c r="V18" i="37"/>
  <c r="W18" i="37" s="1"/>
  <c r="F23" i="37"/>
  <c r="G23" i="37" s="1"/>
  <c r="F30" i="37" s="1"/>
  <c r="D41" i="1" s="1"/>
  <c r="V23" i="37"/>
  <c r="W23" i="37" s="1"/>
  <c r="F28" i="37"/>
  <c r="K29" i="37" s="1"/>
  <c r="F41" i="118" s="1"/>
  <c r="H28" i="37"/>
  <c r="V28" i="37"/>
  <c r="W28" i="37" s="1"/>
  <c r="L30" i="37" s="1"/>
  <c r="E41" i="118" s="1"/>
  <c r="G29" i="37"/>
  <c r="F7" i="36"/>
  <c r="G7" i="36" s="1"/>
  <c r="V7" i="36"/>
  <c r="W7" i="36" s="1"/>
  <c r="F12" i="36"/>
  <c r="G12" i="36" s="1"/>
  <c r="V12" i="36"/>
  <c r="W12" i="36" s="1"/>
  <c r="F18" i="36"/>
  <c r="G18" i="36" s="1"/>
  <c r="V18" i="36"/>
  <c r="W18" i="36" s="1"/>
  <c r="F23" i="36"/>
  <c r="G23" i="36" s="1"/>
  <c r="F30" i="36" s="1"/>
  <c r="D40" i="1" s="1"/>
  <c r="V23" i="36"/>
  <c r="W23" i="36" s="1"/>
  <c r="F28" i="36"/>
  <c r="K29" i="36" s="1"/>
  <c r="F40" i="118" s="1"/>
  <c r="H28" i="36"/>
  <c r="V28" i="36"/>
  <c r="G29" i="36"/>
  <c r="G40" i="1" s="1"/>
  <c r="F7" i="35"/>
  <c r="G7" i="35" s="1"/>
  <c r="V7" i="35"/>
  <c r="W7" i="35" s="1"/>
  <c r="F12" i="35"/>
  <c r="G12" i="35" s="1"/>
  <c r="V12" i="35"/>
  <c r="W12" i="35" s="1"/>
  <c r="F17" i="35"/>
  <c r="G17" i="35" s="1"/>
  <c r="V17" i="35"/>
  <c r="W17" i="35" s="1"/>
  <c r="F22" i="35"/>
  <c r="G22" i="35" s="1"/>
  <c r="F29" i="35" s="1"/>
  <c r="D39" i="1" s="1"/>
  <c r="V22" i="35"/>
  <c r="W22" i="35" s="1"/>
  <c r="C27" i="35"/>
  <c r="F27" i="35" s="1"/>
  <c r="H27" i="35"/>
  <c r="V27" i="35"/>
  <c r="F7" i="34"/>
  <c r="G7" i="34" s="1"/>
  <c r="V7" i="34"/>
  <c r="W7" i="34" s="1"/>
  <c r="F12" i="34"/>
  <c r="G12" i="34" s="1"/>
  <c r="V12" i="34"/>
  <c r="W12" i="34" s="1"/>
  <c r="F21" i="34"/>
  <c r="G21" i="34" s="1"/>
  <c r="F28" i="34" s="1"/>
  <c r="D38" i="1" s="1"/>
  <c r="V21" i="34"/>
  <c r="W21" i="34" s="1"/>
  <c r="F26" i="34"/>
  <c r="K27" i="34" s="1"/>
  <c r="F38" i="118" s="1"/>
  <c r="H26" i="34"/>
  <c r="V26" i="34"/>
  <c r="W26" i="34" s="1"/>
  <c r="L28" i="34"/>
  <c r="E38" i="118" s="1"/>
  <c r="F7" i="33"/>
  <c r="G7" i="33" s="1"/>
  <c r="V7" i="33"/>
  <c r="W7" i="33" s="1"/>
  <c r="F12" i="33"/>
  <c r="G12" i="33" s="1"/>
  <c r="V12" i="33"/>
  <c r="W12" i="33" s="1"/>
  <c r="F17" i="33"/>
  <c r="G17" i="33" s="1"/>
  <c r="V17" i="33"/>
  <c r="W17" i="33" s="1"/>
  <c r="F22" i="33"/>
  <c r="G22" i="33" s="1"/>
  <c r="F30" i="33" s="1"/>
  <c r="D37" i="1" s="1"/>
  <c r="V22" i="33"/>
  <c r="W22" i="33" s="1"/>
  <c r="F31" i="33" s="1"/>
  <c r="E37" i="1" s="1"/>
  <c r="F27" i="33"/>
  <c r="H27" i="33"/>
  <c r="V27" i="33"/>
  <c r="W27" i="33" s="1"/>
  <c r="L30" i="33" s="1"/>
  <c r="E37" i="118" s="1"/>
  <c r="F7" i="32"/>
  <c r="G7" i="32" s="1"/>
  <c r="V7" i="32"/>
  <c r="W7" i="32" s="1"/>
  <c r="F12" i="32"/>
  <c r="G12" i="32" s="1"/>
  <c r="V12" i="32"/>
  <c r="W12" i="32" s="1"/>
  <c r="F18" i="32"/>
  <c r="G18" i="32" s="1"/>
  <c r="V18" i="32"/>
  <c r="W18" i="32" s="1"/>
  <c r="F23" i="32"/>
  <c r="G23" i="32" s="1"/>
  <c r="V23" i="32"/>
  <c r="W23" i="32" s="1"/>
  <c r="F31" i="32" s="1"/>
  <c r="E36" i="1" s="1"/>
  <c r="F28" i="32"/>
  <c r="K29" i="32" s="1"/>
  <c r="F36" i="118" s="1"/>
  <c r="H28" i="32"/>
  <c r="V28" i="32"/>
  <c r="W28" i="32" s="1"/>
  <c r="L30" i="32" s="1"/>
  <c r="E36" i="118" s="1"/>
  <c r="G29" i="32"/>
  <c r="F7" i="31"/>
  <c r="G7" i="31" s="1"/>
  <c r="V7" i="31"/>
  <c r="W7" i="31" s="1"/>
  <c r="F12" i="31"/>
  <c r="G12" i="31" s="1"/>
  <c r="V12" i="31"/>
  <c r="W12" i="31" s="1"/>
  <c r="F17" i="31"/>
  <c r="G17" i="31" s="1"/>
  <c r="V17" i="31"/>
  <c r="W17" i="31" s="1"/>
  <c r="F23" i="31"/>
  <c r="G23" i="31" s="1"/>
  <c r="F31" i="31" s="1"/>
  <c r="D35" i="1" s="1"/>
  <c r="V23" i="31"/>
  <c r="W23" i="31" s="1"/>
  <c r="F32" i="31" s="1"/>
  <c r="E35" i="1" s="1"/>
  <c r="F28" i="31"/>
  <c r="K30" i="31" s="1"/>
  <c r="F35" i="118" s="1"/>
  <c r="H28" i="31"/>
  <c r="V28" i="31"/>
  <c r="F7" i="30"/>
  <c r="G7" i="30" s="1"/>
  <c r="V7" i="30"/>
  <c r="W7" i="30" s="1"/>
  <c r="F12" i="30"/>
  <c r="G12" i="30" s="1"/>
  <c r="V12" i="30"/>
  <c r="W12" i="30" s="1"/>
  <c r="F18" i="30"/>
  <c r="G18" i="30" s="1"/>
  <c r="V18" i="30"/>
  <c r="W18" i="30" s="1"/>
  <c r="F23" i="30"/>
  <c r="G23" i="30" s="1"/>
  <c r="F30" i="30" s="1"/>
  <c r="D34" i="1" s="1"/>
  <c r="V23" i="30"/>
  <c r="F28" i="30"/>
  <c r="K29" i="30" s="1"/>
  <c r="F34" i="118" s="1"/>
  <c r="H28" i="30"/>
  <c r="V28" i="30"/>
  <c r="W28" i="30" s="1"/>
  <c r="L30" i="30" s="1"/>
  <c r="E34" i="118" s="1"/>
  <c r="F7" i="29"/>
  <c r="G7" i="29" s="1"/>
  <c r="V7" i="29"/>
  <c r="W7" i="29" s="1"/>
  <c r="F12" i="29"/>
  <c r="G12" i="29" s="1"/>
  <c r="V12" i="29"/>
  <c r="W12" i="29" s="1"/>
  <c r="F17" i="29"/>
  <c r="G17" i="29" s="1"/>
  <c r="V17" i="29"/>
  <c r="W17" i="29" s="1"/>
  <c r="F22" i="29"/>
  <c r="G22" i="29" s="1"/>
  <c r="F29" i="29" s="1"/>
  <c r="D33" i="1" s="1"/>
  <c r="V22" i="29"/>
  <c r="W22" i="29" s="1"/>
  <c r="F30" i="29" s="1"/>
  <c r="E33" i="1" s="1"/>
  <c r="F27" i="29"/>
  <c r="K28" i="29" s="1"/>
  <c r="F33" i="118" s="1"/>
  <c r="H27" i="29"/>
  <c r="V27" i="29"/>
  <c r="W27" i="29" s="1"/>
  <c r="L29" i="29" s="1"/>
  <c r="E33" i="118" s="1"/>
  <c r="G28" i="29"/>
  <c r="G33" i="1" s="1"/>
  <c r="F7" i="28"/>
  <c r="G7" i="28" s="1"/>
  <c r="V7" i="28"/>
  <c r="W7" i="28" s="1"/>
  <c r="F12" i="28"/>
  <c r="G12" i="28" s="1"/>
  <c r="V12" i="28"/>
  <c r="W12" i="28" s="1"/>
  <c r="F17" i="28"/>
  <c r="G17" i="28" s="1"/>
  <c r="V17" i="28"/>
  <c r="W17" i="28" s="1"/>
  <c r="F22" i="28"/>
  <c r="V22" i="28"/>
  <c r="W22" i="28" s="1"/>
  <c r="F30" i="28" s="1"/>
  <c r="E32" i="1" s="1"/>
  <c r="F27" i="28"/>
  <c r="K28" i="28" s="1"/>
  <c r="F32" i="118" s="1"/>
  <c r="H27" i="28"/>
  <c r="V27" i="28"/>
  <c r="W27" i="28" s="1"/>
  <c r="L29" i="28" s="1"/>
  <c r="E32" i="118" s="1"/>
  <c r="G28" i="28"/>
  <c r="G32" i="1" s="1"/>
  <c r="F7" i="27"/>
  <c r="G7" i="27" s="1"/>
  <c r="V7" i="27"/>
  <c r="W7" i="27" s="1"/>
  <c r="F12" i="27"/>
  <c r="G12" i="27" s="1"/>
  <c r="V12" i="27"/>
  <c r="W12" i="27" s="1"/>
  <c r="F18" i="27"/>
  <c r="G18" i="27" s="1"/>
  <c r="V18" i="27"/>
  <c r="W18" i="27" s="1"/>
  <c r="F23" i="27"/>
  <c r="G23" i="27" s="1"/>
  <c r="V23" i="27"/>
  <c r="W23" i="27" s="1"/>
  <c r="F31" i="27" s="1"/>
  <c r="E31" i="1" s="1"/>
  <c r="F28" i="27"/>
  <c r="K29" i="27" s="1"/>
  <c r="F31" i="118" s="1"/>
  <c r="H28" i="27"/>
  <c r="V28" i="27"/>
  <c r="W28" i="27" s="1"/>
  <c r="L30" i="27" s="1"/>
  <c r="E31" i="118" s="1"/>
  <c r="F7" i="26"/>
  <c r="G7" i="26" s="1"/>
  <c r="V7" i="26"/>
  <c r="W7" i="26" s="1"/>
  <c r="F12" i="26"/>
  <c r="G12" i="26" s="1"/>
  <c r="V12" i="26"/>
  <c r="W12" i="26" s="1"/>
  <c r="F17" i="26"/>
  <c r="G17" i="26" s="1"/>
  <c r="V17" i="26"/>
  <c r="W17" i="26" s="1"/>
  <c r="F22" i="26"/>
  <c r="G22" i="26" s="1"/>
  <c r="F29" i="26" s="1"/>
  <c r="D30" i="1" s="1"/>
  <c r="V22" i="26"/>
  <c r="W22" i="26" s="1"/>
  <c r="F27" i="26"/>
  <c r="K28" i="26" s="1"/>
  <c r="F30" i="118" s="1"/>
  <c r="H27" i="26"/>
  <c r="V27" i="26"/>
  <c r="W27" i="26" s="1"/>
  <c r="L29" i="26" s="1"/>
  <c r="E30" i="118" s="1"/>
  <c r="F7" i="25"/>
  <c r="G7" i="25" s="1"/>
  <c r="V7" i="25"/>
  <c r="W7" i="25" s="1"/>
  <c r="F12" i="25"/>
  <c r="G12" i="25" s="1"/>
  <c r="V12" i="25"/>
  <c r="W12" i="25" s="1"/>
  <c r="F17" i="25"/>
  <c r="G17" i="25" s="1"/>
  <c r="V17" i="25"/>
  <c r="W17" i="25" s="1"/>
  <c r="F22" i="25"/>
  <c r="G22" i="25" s="1"/>
  <c r="F29" i="25" s="1"/>
  <c r="D29" i="1" s="1"/>
  <c r="V22" i="25"/>
  <c r="W22" i="25" s="1"/>
  <c r="F30" i="25" s="1"/>
  <c r="E29" i="1" s="1"/>
  <c r="F27" i="25"/>
  <c r="H27" i="25"/>
  <c r="V27" i="25"/>
  <c r="W27" i="25" s="1"/>
  <c r="L29" i="25" s="1"/>
  <c r="E29" i="118" s="1"/>
  <c r="G28" i="25"/>
  <c r="F7" i="24"/>
  <c r="G7" i="24" s="1"/>
  <c r="V7" i="24"/>
  <c r="W7" i="24" s="1"/>
  <c r="F12" i="24"/>
  <c r="G12" i="24" s="1"/>
  <c r="V12" i="24"/>
  <c r="W12" i="24" s="1"/>
  <c r="F17" i="24"/>
  <c r="G17" i="24" s="1"/>
  <c r="V17" i="24"/>
  <c r="W17" i="24" s="1"/>
  <c r="F22" i="24"/>
  <c r="V22" i="24"/>
  <c r="W22" i="24" s="1"/>
  <c r="F30" i="24" s="1"/>
  <c r="E28" i="1" s="1"/>
  <c r="F27" i="24"/>
  <c r="K28" i="24" s="1"/>
  <c r="F28" i="118" s="1"/>
  <c r="H27" i="24"/>
  <c r="V27" i="24"/>
  <c r="W27" i="24" s="1"/>
  <c r="L29" i="24" s="1"/>
  <c r="E28" i="118" s="1"/>
  <c r="G28" i="24"/>
  <c r="F7" i="23"/>
  <c r="G7" i="23" s="1"/>
  <c r="V7" i="23"/>
  <c r="W7" i="23" s="1"/>
  <c r="F13" i="23"/>
  <c r="G13" i="23" s="1"/>
  <c r="V13" i="23"/>
  <c r="W13" i="23" s="1"/>
  <c r="F18" i="23"/>
  <c r="G18" i="23" s="1"/>
  <c r="V18" i="23"/>
  <c r="W18" i="23" s="1"/>
  <c r="F23" i="23"/>
  <c r="G23" i="23" s="1"/>
  <c r="F30" i="23" s="1"/>
  <c r="D27" i="1" s="1"/>
  <c r="V23" i="23"/>
  <c r="W23" i="23" s="1"/>
  <c r="F31" i="23" s="1"/>
  <c r="E27" i="1" s="1"/>
  <c r="F28" i="23"/>
  <c r="H28" i="23"/>
  <c r="V28" i="23"/>
  <c r="W28" i="23" s="1"/>
  <c r="L30" i="23" s="1"/>
  <c r="E27" i="118" s="1"/>
  <c r="G29" i="23"/>
  <c r="G27" i="1" s="1"/>
  <c r="F7" i="22"/>
  <c r="G7" i="22" s="1"/>
  <c r="V7" i="22"/>
  <c r="W7" i="22" s="1"/>
  <c r="F12" i="22"/>
  <c r="G12" i="22" s="1"/>
  <c r="V12" i="22"/>
  <c r="W12" i="22" s="1"/>
  <c r="F17" i="22"/>
  <c r="G17" i="22" s="1"/>
  <c r="V17" i="22"/>
  <c r="W17" i="22" s="1"/>
  <c r="F23" i="22"/>
  <c r="G23" i="22" s="1"/>
  <c r="F30" i="22" s="1"/>
  <c r="D26" i="1" s="1"/>
  <c r="V23" i="22"/>
  <c r="W23" i="22" s="1"/>
  <c r="F31" i="22" s="1"/>
  <c r="E26" i="1" s="1"/>
  <c r="F28" i="22"/>
  <c r="K29" i="22" s="1"/>
  <c r="F26" i="118" s="1"/>
  <c r="H28" i="22"/>
  <c r="V28" i="22"/>
  <c r="W28" i="22" s="1"/>
  <c r="L30" i="22" s="1"/>
  <c r="E26" i="118" s="1"/>
  <c r="F7" i="21"/>
  <c r="G7" i="21" s="1"/>
  <c r="V7" i="21"/>
  <c r="W7" i="21" s="1"/>
  <c r="F13" i="21"/>
  <c r="G13" i="21" s="1"/>
  <c r="V13" i="21"/>
  <c r="W13" i="21" s="1"/>
  <c r="F19" i="21"/>
  <c r="G19" i="21" s="1"/>
  <c r="V19" i="21"/>
  <c r="W19" i="21" s="1"/>
  <c r="F24" i="21"/>
  <c r="G24" i="21" s="1"/>
  <c r="F31" i="21" s="1"/>
  <c r="D25" i="1" s="1"/>
  <c r="V24" i="21"/>
  <c r="W24" i="21" s="1"/>
  <c r="F32" i="21" s="1"/>
  <c r="E25" i="1" s="1"/>
  <c r="F29" i="21"/>
  <c r="K30" i="21" s="1"/>
  <c r="F25" i="118" s="1"/>
  <c r="H29" i="21"/>
  <c r="V29" i="21"/>
  <c r="W29" i="21" s="1"/>
  <c r="L31" i="21" s="1"/>
  <c r="E25" i="118" s="1"/>
  <c r="F7" i="20"/>
  <c r="G7" i="20" s="1"/>
  <c r="V7" i="20"/>
  <c r="W7" i="20" s="1"/>
  <c r="F12" i="20"/>
  <c r="G12" i="20" s="1"/>
  <c r="V12" i="20"/>
  <c r="W12" i="20" s="1"/>
  <c r="F17" i="20"/>
  <c r="G17" i="20" s="1"/>
  <c r="V17" i="20"/>
  <c r="W17" i="20" s="1"/>
  <c r="F22" i="20"/>
  <c r="G22" i="20" s="1"/>
  <c r="F29" i="20" s="1"/>
  <c r="D24" i="1" s="1"/>
  <c r="V22" i="20"/>
  <c r="W22" i="20" s="1"/>
  <c r="F30" i="20" s="1"/>
  <c r="E24" i="1" s="1"/>
  <c r="F27" i="20"/>
  <c r="K28" i="20" s="1"/>
  <c r="F24" i="118" s="1"/>
  <c r="H27" i="20"/>
  <c r="V27" i="20"/>
  <c r="W27" i="20" s="1"/>
  <c r="L29" i="20" s="1"/>
  <c r="E24" i="118" s="1"/>
  <c r="G28" i="20"/>
  <c r="G24" i="1" s="1"/>
  <c r="F7" i="19"/>
  <c r="G7" i="19" s="1"/>
  <c r="V7" i="19"/>
  <c r="W7" i="19" s="1"/>
  <c r="F12" i="19"/>
  <c r="G12" i="19" s="1"/>
  <c r="V12" i="19"/>
  <c r="W12" i="19" s="1"/>
  <c r="F17" i="19"/>
  <c r="G17" i="19" s="1"/>
  <c r="V17" i="19"/>
  <c r="W17" i="19" s="1"/>
  <c r="F23" i="19"/>
  <c r="G23" i="19" s="1"/>
  <c r="F30" i="19" s="1"/>
  <c r="D23" i="1" s="1"/>
  <c r="V23" i="19"/>
  <c r="W23" i="19" s="1"/>
  <c r="F31" i="19" s="1"/>
  <c r="E23" i="1" s="1"/>
  <c r="F28" i="19"/>
  <c r="K29" i="19" s="1"/>
  <c r="F23" i="118" s="1"/>
  <c r="H28" i="19"/>
  <c r="V28" i="19"/>
  <c r="G29" i="19"/>
  <c r="G23" i="1" s="1"/>
  <c r="F7" i="18"/>
  <c r="G7" i="18" s="1"/>
  <c r="V7" i="18"/>
  <c r="W7" i="18" s="1"/>
  <c r="F12" i="18"/>
  <c r="G12" i="18" s="1"/>
  <c r="V12" i="18"/>
  <c r="W12" i="18" s="1"/>
  <c r="F17" i="18"/>
  <c r="G17" i="18" s="1"/>
  <c r="V17" i="18"/>
  <c r="W17" i="18" s="1"/>
  <c r="F23" i="18"/>
  <c r="G23" i="18" s="1"/>
  <c r="F30" i="18" s="1"/>
  <c r="D22" i="1" s="1"/>
  <c r="V23" i="18"/>
  <c r="W23" i="18" s="1"/>
  <c r="F31" i="18" s="1"/>
  <c r="E22" i="1" s="1"/>
  <c r="F28" i="18"/>
  <c r="K29" i="18" s="1"/>
  <c r="F22" i="118" s="1"/>
  <c r="H28" i="18"/>
  <c r="V28" i="18"/>
  <c r="W28" i="18" s="1"/>
  <c r="L30" i="18" s="1"/>
  <c r="E22" i="118" s="1"/>
  <c r="G29" i="18"/>
  <c r="G22" i="1" s="1"/>
  <c r="F7" i="17"/>
  <c r="G7" i="17" s="1"/>
  <c r="V7" i="17"/>
  <c r="W7" i="17" s="1"/>
  <c r="F12" i="17"/>
  <c r="G12" i="17" s="1"/>
  <c r="V12" i="17"/>
  <c r="W12" i="17" s="1"/>
  <c r="F17" i="17"/>
  <c r="G17" i="17" s="1"/>
  <c r="V17" i="17"/>
  <c r="W17" i="17" s="1"/>
  <c r="F23" i="17"/>
  <c r="G23" i="17" s="1"/>
  <c r="F31" i="17" s="1"/>
  <c r="D21" i="1" s="1"/>
  <c r="V23" i="17"/>
  <c r="W23" i="17" s="1"/>
  <c r="F28" i="17"/>
  <c r="K30" i="17" s="1"/>
  <c r="F21" i="118" s="1"/>
  <c r="K31" i="17"/>
  <c r="D21" i="118" s="1"/>
  <c r="V28" i="17"/>
  <c r="F7" i="16"/>
  <c r="G7" i="16" s="1"/>
  <c r="V7" i="16"/>
  <c r="W7" i="16" s="1"/>
  <c r="F12" i="16"/>
  <c r="G12" i="16" s="1"/>
  <c r="V12" i="16"/>
  <c r="W12" i="16" s="1"/>
  <c r="F17" i="16"/>
  <c r="G17" i="16" s="1"/>
  <c r="V17" i="16"/>
  <c r="W17" i="16" s="1"/>
  <c r="F22" i="16"/>
  <c r="G22" i="16" s="1"/>
  <c r="F29" i="16" s="1"/>
  <c r="D20" i="1" s="1"/>
  <c r="V22" i="16"/>
  <c r="W22" i="16" s="1"/>
  <c r="F30" i="16" s="1"/>
  <c r="E20" i="1" s="1"/>
  <c r="F27" i="16"/>
  <c r="K28" i="16" s="1"/>
  <c r="F20" i="118" s="1"/>
  <c r="H27" i="16"/>
  <c r="V27" i="16"/>
  <c r="W27" i="16" s="1"/>
  <c r="L29" i="16" s="1"/>
  <c r="E20" i="118" s="1"/>
  <c r="F7" i="15"/>
  <c r="G7" i="15" s="1"/>
  <c r="V7" i="15"/>
  <c r="W7" i="15" s="1"/>
  <c r="G12" i="15"/>
  <c r="V12" i="15"/>
  <c r="W12" i="15" s="1"/>
  <c r="F18" i="15"/>
  <c r="G18" i="15" s="1"/>
  <c r="V18" i="15"/>
  <c r="W18" i="15" s="1"/>
  <c r="F23" i="15"/>
  <c r="G23" i="15" s="1"/>
  <c r="W23" i="15"/>
  <c r="F28" i="15"/>
  <c r="H28" i="15"/>
  <c r="V28" i="15"/>
  <c r="W28" i="15" s="1"/>
  <c r="L31" i="15" s="1"/>
  <c r="E19" i="118" s="1"/>
  <c r="F7" i="14"/>
  <c r="G7" i="14" s="1"/>
  <c r="V7" i="14"/>
  <c r="W7" i="14" s="1"/>
  <c r="F13" i="14"/>
  <c r="G13" i="14" s="1"/>
  <c r="V13" i="14"/>
  <c r="W13" i="14" s="1"/>
  <c r="F19" i="14"/>
  <c r="V19" i="14"/>
  <c r="W19" i="14" s="1"/>
  <c r="E25" i="14"/>
  <c r="G25" i="14"/>
  <c r="V25" i="14"/>
  <c r="F31" i="14"/>
  <c r="K33" i="14" s="1"/>
  <c r="F18" i="118" s="1"/>
  <c r="H31" i="14"/>
  <c r="V31" i="14"/>
  <c r="F7" i="13"/>
  <c r="G7" i="13" s="1"/>
  <c r="V7" i="13"/>
  <c r="W7" i="13" s="1"/>
  <c r="F12" i="13"/>
  <c r="G12" i="13" s="1"/>
  <c r="V12" i="13"/>
  <c r="W12" i="13" s="1"/>
  <c r="F17" i="13"/>
  <c r="G17" i="13" s="1"/>
  <c r="V17" i="13"/>
  <c r="W17" i="13" s="1"/>
  <c r="F22" i="13"/>
  <c r="G22" i="13" s="1"/>
  <c r="D17" i="1" s="1"/>
  <c r="V22" i="13"/>
  <c r="W22" i="13" s="1"/>
  <c r="E17" i="1" s="1"/>
  <c r="F27" i="13"/>
  <c r="F17" i="118" s="1"/>
  <c r="V27" i="13"/>
  <c r="W27" i="13" s="1"/>
  <c r="E17" i="118" s="1"/>
  <c r="F7" i="12"/>
  <c r="G7" i="12" s="1"/>
  <c r="V7" i="12"/>
  <c r="W7" i="12" s="1"/>
  <c r="F12" i="12"/>
  <c r="G12" i="12" s="1"/>
  <c r="V12" i="12"/>
  <c r="W12" i="12" s="1"/>
  <c r="F17" i="12"/>
  <c r="G17" i="12" s="1"/>
  <c r="V17" i="12"/>
  <c r="W17" i="12" s="1"/>
  <c r="F23" i="12"/>
  <c r="G23" i="12" s="1"/>
  <c r="F30" i="12" s="1"/>
  <c r="D16" i="1" s="1"/>
  <c r="V23" i="12"/>
  <c r="W23" i="12" s="1"/>
  <c r="F28" i="12"/>
  <c r="K29" i="12" s="1"/>
  <c r="F16" i="118" s="1"/>
  <c r="H28" i="12"/>
  <c r="V28" i="12"/>
  <c r="W28" i="12" s="1"/>
  <c r="L30" i="12" s="1"/>
  <c r="E16" i="118" s="1"/>
  <c r="F7" i="11"/>
  <c r="G7" i="11" s="1"/>
  <c r="V7" i="11"/>
  <c r="W7" i="11" s="1"/>
  <c r="F13" i="11"/>
  <c r="G13" i="11" s="1"/>
  <c r="V13" i="11"/>
  <c r="W13" i="11" s="1"/>
  <c r="F18" i="11"/>
  <c r="G18" i="11" s="1"/>
  <c r="V18" i="11"/>
  <c r="W18" i="11" s="1"/>
  <c r="F23" i="11"/>
  <c r="G23" i="11" s="1"/>
  <c r="F30" i="11" s="1"/>
  <c r="D15" i="1" s="1"/>
  <c r="V23" i="11"/>
  <c r="W23" i="11" s="1"/>
  <c r="F31" i="11" s="1"/>
  <c r="E15" i="1" s="1"/>
  <c r="C28" i="11"/>
  <c r="F28" i="11" s="1"/>
  <c r="K29" i="11" s="1"/>
  <c r="F15" i="118" s="1"/>
  <c r="H28" i="11"/>
  <c r="V28" i="11"/>
  <c r="W28" i="11" s="1"/>
  <c r="L30" i="11" s="1"/>
  <c r="E15" i="118" s="1"/>
  <c r="F7" i="10"/>
  <c r="G7" i="10" s="1"/>
  <c r="V7" i="10"/>
  <c r="W7" i="10" s="1"/>
  <c r="F12" i="10"/>
  <c r="G12" i="10" s="1"/>
  <c r="V12" i="10"/>
  <c r="W12" i="10" s="1"/>
  <c r="F17" i="10"/>
  <c r="G17" i="10" s="1"/>
  <c r="V17" i="10"/>
  <c r="W17" i="10" s="1"/>
  <c r="F22" i="10"/>
  <c r="G22" i="10" s="1"/>
  <c r="V22" i="10"/>
  <c r="W22" i="10" s="1"/>
  <c r="F27" i="10"/>
  <c r="K28" i="10" s="1"/>
  <c r="F14" i="118" s="1"/>
  <c r="H27" i="10"/>
  <c r="V27" i="10"/>
  <c r="F7" i="9"/>
  <c r="G7" i="9" s="1"/>
  <c r="V7" i="9"/>
  <c r="W7" i="9" s="1"/>
  <c r="F12" i="9"/>
  <c r="G12" i="9" s="1"/>
  <c r="V12" i="9"/>
  <c r="W12" i="9" s="1"/>
  <c r="F17" i="9"/>
  <c r="G17" i="9" s="1"/>
  <c r="V17" i="9"/>
  <c r="W17" i="9" s="1"/>
  <c r="F22" i="9"/>
  <c r="G22" i="9" s="1"/>
  <c r="V22" i="9"/>
  <c r="W22" i="9" s="1"/>
  <c r="F27" i="9"/>
  <c r="K28" i="9" s="1"/>
  <c r="F13" i="118" s="1"/>
  <c r="H27" i="9"/>
  <c r="V27" i="9"/>
  <c r="W27" i="9" s="1"/>
  <c r="L29" i="9" s="1"/>
  <c r="E13" i="118" s="1"/>
  <c r="F7" i="8"/>
  <c r="G7" i="8" s="1"/>
  <c r="V7" i="8"/>
  <c r="W7" i="8" s="1"/>
  <c r="F12" i="8"/>
  <c r="G12" i="8" s="1"/>
  <c r="V12" i="8"/>
  <c r="W12" i="8" s="1"/>
  <c r="F17" i="8"/>
  <c r="G17" i="8" s="1"/>
  <c r="V17" i="8"/>
  <c r="W17" i="8" s="1"/>
  <c r="F22" i="8"/>
  <c r="G22" i="8" s="1"/>
  <c r="F29" i="8" s="1"/>
  <c r="D12" i="1" s="1"/>
  <c r="V22" i="8"/>
  <c r="W22" i="8" s="1"/>
  <c r="F27" i="8"/>
  <c r="K28" i="8" s="1"/>
  <c r="F12" i="118" s="1"/>
  <c r="H27" i="8"/>
  <c r="V27" i="8"/>
  <c r="W27" i="8" s="1"/>
  <c r="L29" i="8" s="1"/>
  <c r="E12" i="118" s="1"/>
  <c r="A28" i="8"/>
  <c r="A28" i="9" s="1"/>
  <c r="A28" i="10" s="1"/>
  <c r="A29" i="11" s="1"/>
  <c r="A29" i="12" s="1"/>
  <c r="A33" i="14" s="1"/>
  <c r="A29" i="15" s="1"/>
  <c r="A28" i="16" s="1"/>
  <c r="A30" i="17" s="1"/>
  <c r="A29" i="18" s="1"/>
  <c r="A29" i="19" s="1"/>
  <c r="A28" i="20" s="1"/>
  <c r="A30" i="21" s="1"/>
  <c r="A29" i="22" s="1"/>
  <c r="A29" i="23" s="1"/>
  <c r="A28" i="24" s="1"/>
  <c r="A28" i="25" s="1"/>
  <c r="A28" i="26" s="1"/>
  <c r="A29" i="27" s="1"/>
  <c r="A28" i="28" s="1"/>
  <c r="A28" i="29" s="1"/>
  <c r="A29" i="30" s="1"/>
  <c r="A30" i="31" s="1"/>
  <c r="A29" i="32" s="1"/>
  <c r="A28" i="33" s="1"/>
  <c r="A27" i="34" s="1"/>
  <c r="A28" i="35" s="1"/>
  <c r="A29" i="36" s="1"/>
  <c r="A29" i="37" s="1"/>
  <c r="A29" i="38" s="1"/>
  <c r="A28" i="39" s="1"/>
  <c r="A29" i="40" s="1"/>
  <c r="A29" i="41" s="1"/>
  <c r="A29" i="42" s="1"/>
  <c r="A28" i="43" s="1"/>
  <c r="A32" i="44" s="1"/>
  <c r="A28" i="45" s="1"/>
  <c r="A28" i="46" s="1"/>
  <c r="A29" i="47" s="1"/>
  <c r="A28" i="48" s="1"/>
  <c r="A28" i="49" s="1"/>
  <c r="A28" i="50" s="1"/>
  <c r="A28" i="51" s="1"/>
  <c r="A28" i="52" s="1"/>
  <c r="A28" i="53" s="1"/>
  <c r="A29" i="54" s="1"/>
  <c r="A28" i="55" s="1"/>
  <c r="A28" i="56" s="1"/>
  <c r="A28" i="57" s="1"/>
  <c r="A28" i="58" s="1"/>
  <c r="A29" i="59" s="1"/>
  <c r="A28" i="60" s="1"/>
  <c r="A30" i="62" s="1"/>
  <c r="A28" i="63" s="1"/>
  <c r="A28" i="64" s="1"/>
  <c r="A28" i="65" s="1"/>
  <c r="A30" i="66" s="1"/>
  <c r="A28" i="67" s="1"/>
  <c r="A29" i="68" s="1"/>
  <c r="A33" i="70"/>
  <c r="A33" i="71" s="1"/>
  <c r="A29" i="72" s="1"/>
  <c r="A30" i="73" s="1"/>
  <c r="A33" i="74" s="1"/>
  <c r="A33" i="75" s="1"/>
  <c r="A29" i="76" s="1"/>
  <c r="A33" i="77" s="1"/>
  <c r="A28" i="78" s="1"/>
  <c r="A28" i="79" s="1"/>
  <c r="A33" i="80" s="1"/>
  <c r="A33" i="81" s="1"/>
  <c r="A33" i="82" s="1"/>
  <c r="A32" i="83" s="1"/>
  <c r="A33" i="84" s="1"/>
  <c r="A28" i="85" s="1"/>
  <c r="A32" i="86" s="1"/>
  <c r="A30" i="87" s="1"/>
  <c r="A29" i="88" s="1"/>
  <c r="A23" i="89" s="1"/>
  <c r="A28" i="91" s="1"/>
  <c r="A29" i="92" s="1"/>
  <c r="A28" i="93" s="1"/>
  <c r="A28" i="94" s="1"/>
  <c r="A28" i="95" s="1"/>
  <c r="A29" i="96" s="1"/>
  <c r="A29" i="97" s="1"/>
  <c r="A28" i="98" s="1"/>
  <c r="A33" i="99" s="1"/>
  <c r="A30" i="100" s="1"/>
  <c r="A28" i="101" s="1"/>
  <c r="A28" i="102" s="1"/>
  <c r="A31" i="103" s="1"/>
  <c r="A28" i="104" s="1"/>
  <c r="A29" i="105" s="1"/>
  <c r="A28" i="106" s="1"/>
  <c r="A28" i="107" s="1"/>
  <c r="A28" i="109" s="1"/>
  <c r="A33" i="110" s="1"/>
  <c r="A29" i="111" s="1"/>
  <c r="A28" i="112" s="1"/>
  <c r="A29" i="113" s="1"/>
  <c r="G28" i="8"/>
  <c r="G12" i="1" s="1"/>
  <c r="F7" i="6"/>
  <c r="G7" i="6" s="1"/>
  <c r="V7" i="6"/>
  <c r="W7" i="6" s="1"/>
  <c r="F12" i="6"/>
  <c r="G12" i="6" s="1"/>
  <c r="V12" i="6"/>
  <c r="W12" i="6" s="1"/>
  <c r="F17" i="6"/>
  <c r="G17" i="6" s="1"/>
  <c r="V17" i="6"/>
  <c r="W17" i="6" s="1"/>
  <c r="F22" i="6"/>
  <c r="G22" i="6" s="1"/>
  <c r="F29" i="6" s="1"/>
  <c r="D10" i="1" s="1"/>
  <c r="V22" i="6"/>
  <c r="W22" i="6" s="1"/>
  <c r="F27" i="6"/>
  <c r="K28" i="6" s="1"/>
  <c r="F10" i="118" s="1"/>
  <c r="H27" i="6"/>
  <c r="V27" i="6"/>
  <c r="W27" i="6" s="1"/>
  <c r="L29" i="6" s="1"/>
  <c r="E10" i="118" s="1"/>
  <c r="F7" i="5"/>
  <c r="G7" i="5" s="1"/>
  <c r="V7" i="5"/>
  <c r="W7" i="5" s="1"/>
  <c r="F12" i="5"/>
  <c r="G12" i="5" s="1"/>
  <c r="V12" i="5"/>
  <c r="W12" i="5" s="1"/>
  <c r="F17" i="5"/>
  <c r="V17" i="5"/>
  <c r="W17" i="5" s="1"/>
  <c r="F23" i="5"/>
  <c r="G23" i="5" s="1"/>
  <c r="V23" i="5"/>
  <c r="W23" i="5" s="1"/>
  <c r="F28" i="5"/>
  <c r="K30" i="5" s="1"/>
  <c r="F9" i="118" s="1"/>
  <c r="K32" i="5"/>
  <c r="D9" i="118" s="1"/>
  <c r="V28" i="5"/>
  <c r="W28" i="5" s="1"/>
  <c r="L32" i="5" s="1"/>
  <c r="E9" i="118" s="1"/>
  <c r="F7" i="4"/>
  <c r="G7" i="4" s="1"/>
  <c r="V7" i="4"/>
  <c r="W7" i="4" s="1"/>
  <c r="F13" i="4"/>
  <c r="G13" i="4" s="1"/>
  <c r="V13" i="4"/>
  <c r="W13" i="4" s="1"/>
  <c r="F19" i="4"/>
  <c r="G19" i="4" s="1"/>
  <c r="V19" i="4"/>
  <c r="W19" i="4" s="1"/>
  <c r="F25" i="4"/>
  <c r="V25" i="4"/>
  <c r="W25" i="4" s="1"/>
  <c r="F37" i="4" s="1"/>
  <c r="E8" i="1" s="1"/>
  <c r="F31" i="4"/>
  <c r="K33" i="4" s="1"/>
  <c r="F8" i="118" s="1"/>
  <c r="H31" i="4"/>
  <c r="V31" i="4"/>
  <c r="W31" i="4" s="1"/>
  <c r="L35" i="4" s="1"/>
  <c r="E8" i="118" s="1"/>
  <c r="F7" i="3"/>
  <c r="G7" i="3" s="1"/>
  <c r="V7" i="3"/>
  <c r="W7" i="3" s="1"/>
  <c r="F12" i="3"/>
  <c r="G12" i="3" s="1"/>
  <c r="V12" i="3"/>
  <c r="W12" i="3" s="1"/>
  <c r="F18" i="3"/>
  <c r="G18" i="3" s="1"/>
  <c r="V18" i="3"/>
  <c r="W18" i="3" s="1"/>
  <c r="F23" i="3"/>
  <c r="G23" i="3" s="1"/>
  <c r="F32" i="3" s="1"/>
  <c r="D7" i="1" s="1"/>
  <c r="V23" i="3"/>
  <c r="W23" i="3" s="1"/>
  <c r="F29" i="3"/>
  <c r="K30" i="3" s="1"/>
  <c r="F7" i="118" s="1"/>
  <c r="H29" i="3"/>
  <c r="V29" i="3"/>
  <c r="W29" i="3" s="1"/>
  <c r="L32" i="3" s="1"/>
  <c r="E7" i="118" s="1"/>
  <c r="A30" i="3"/>
  <c r="A33" i="4" s="1"/>
  <c r="A30" i="5" s="1"/>
  <c r="A28" i="6" s="1"/>
  <c r="C42" i="117"/>
  <c r="F125" i="1" s="1"/>
  <c r="H6" i="116"/>
  <c r="H7" i="116"/>
  <c r="H48" i="116" s="1"/>
  <c r="F124" i="118" s="1"/>
  <c r="H8" i="116"/>
  <c r="H9" i="116"/>
  <c r="H10" i="116"/>
  <c r="H11" i="116"/>
  <c r="H12" i="116"/>
  <c r="H13" i="116"/>
  <c r="H14" i="116"/>
  <c r="H15" i="116"/>
  <c r="H16" i="116"/>
  <c r="H17" i="116"/>
  <c r="H18" i="116"/>
  <c r="H19" i="116"/>
  <c r="H20" i="116"/>
  <c r="H21" i="116"/>
  <c r="H22" i="116"/>
  <c r="H23" i="116"/>
  <c r="H24" i="116"/>
  <c r="H25" i="116"/>
  <c r="H26" i="116"/>
  <c r="H27" i="116"/>
  <c r="H28" i="116"/>
  <c r="H29" i="116"/>
  <c r="H30" i="116"/>
  <c r="H31" i="116"/>
  <c r="H32" i="116"/>
  <c r="H33" i="116"/>
  <c r="H34" i="116"/>
  <c r="H35" i="116"/>
  <c r="H36" i="116"/>
  <c r="H37" i="116"/>
  <c r="H38" i="116"/>
  <c r="H39" i="116"/>
  <c r="H40" i="116"/>
  <c r="H41" i="116"/>
  <c r="H42" i="116"/>
  <c r="H43" i="116"/>
  <c r="H44" i="116"/>
  <c r="H45" i="116"/>
  <c r="H46" i="116"/>
  <c r="H47" i="116"/>
  <c r="C6" i="118"/>
  <c r="A7" i="118"/>
  <c r="A8" i="118" s="1"/>
  <c r="A9" i="118" s="1"/>
  <c r="A10" i="118" s="1"/>
  <c r="A11" i="118" s="1"/>
  <c r="A12" i="118" s="1"/>
  <c r="A13" i="118" s="1"/>
  <c r="A14" i="118" s="1"/>
  <c r="A15" i="118" s="1"/>
  <c r="A16" i="118" s="1"/>
  <c r="A17" i="118" s="1"/>
  <c r="A18" i="118" s="1"/>
  <c r="A19" i="118" s="1"/>
  <c r="A20" i="118" s="1"/>
  <c r="A21" i="118" s="1"/>
  <c r="A22" i="118" s="1"/>
  <c r="A23" i="118" s="1"/>
  <c r="A24" i="118" s="1"/>
  <c r="A25" i="118" s="1"/>
  <c r="A26" i="118" s="1"/>
  <c r="A27" i="118" s="1"/>
  <c r="A28" i="118" s="1"/>
  <c r="A29" i="118" s="1"/>
  <c r="A30" i="118" s="1"/>
  <c r="A31" i="118" s="1"/>
  <c r="A32" i="118" s="1"/>
  <c r="A33" i="118" s="1"/>
  <c r="A34" i="118" s="1"/>
  <c r="A35" i="118" s="1"/>
  <c r="A36" i="118" s="1"/>
  <c r="A37" i="118" s="1"/>
  <c r="A38" i="118" s="1"/>
  <c r="A39" i="118" s="1"/>
  <c r="A40" i="118" s="1"/>
  <c r="A41" i="118" s="1"/>
  <c r="A42" i="118" s="1"/>
  <c r="A43" i="118" s="1"/>
  <c r="A44" i="118" s="1"/>
  <c r="A45" i="118" s="1"/>
  <c r="A46" i="118" s="1"/>
  <c r="A47" i="118" s="1"/>
  <c r="A48" i="118" s="1"/>
  <c r="A49" i="118" s="1"/>
  <c r="A50" i="118" s="1"/>
  <c r="A51" i="118" s="1"/>
  <c r="A52" i="118" s="1"/>
  <c r="A53" i="118" s="1"/>
  <c r="A54" i="118" s="1"/>
  <c r="A55" i="118" s="1"/>
  <c r="A56" i="118" s="1"/>
  <c r="A57" i="118" s="1"/>
  <c r="A58" i="118" s="1"/>
  <c r="A59" i="118" s="1"/>
  <c r="A60" i="118" s="1"/>
  <c r="A61" i="118" s="1"/>
  <c r="A62" i="118" s="1"/>
  <c r="A63" i="118" s="1"/>
  <c r="A64" i="118" s="1"/>
  <c r="A65" i="118" s="1"/>
  <c r="A66" i="118" s="1"/>
  <c r="A67" i="118" s="1"/>
  <c r="A68" i="118" s="1"/>
  <c r="A69" i="118" s="1"/>
  <c r="A70" i="118" s="1"/>
  <c r="A71" i="118" s="1"/>
  <c r="A72" i="118" s="1"/>
  <c r="A73" i="118" s="1"/>
  <c r="A74" i="118" s="1"/>
  <c r="A75" i="118" s="1"/>
  <c r="A76" i="118" s="1"/>
  <c r="A77" i="118" s="1"/>
  <c r="A78" i="118" s="1"/>
  <c r="A79" i="118" s="1"/>
  <c r="A80" i="118" s="1"/>
  <c r="A81" i="118" s="1"/>
  <c r="A82" i="118" s="1"/>
  <c r="A83" i="118" s="1"/>
  <c r="A84" i="118" s="1"/>
  <c r="A85" i="118" s="1"/>
  <c r="A86" i="118" s="1"/>
  <c r="A87" i="118" s="1"/>
  <c r="A88" i="118" s="1"/>
  <c r="A89" i="118" s="1"/>
  <c r="A90" i="118" s="1"/>
  <c r="A91" i="118" s="1"/>
  <c r="A92" i="118" s="1"/>
  <c r="A93" i="118" s="1"/>
  <c r="A94" i="118" s="1"/>
  <c r="A95" i="118" s="1"/>
  <c r="A96" i="118" s="1"/>
  <c r="A97" i="118" s="1"/>
  <c r="A98" i="118" s="1"/>
  <c r="A99" i="118" s="1"/>
  <c r="A100" i="118" s="1"/>
  <c r="A101" i="118" s="1"/>
  <c r="A102" i="118" s="1"/>
  <c r="A103" i="118" s="1"/>
  <c r="A104" i="118" s="1"/>
  <c r="A105" i="118" s="1"/>
  <c r="A106" i="118" s="1"/>
  <c r="A107" i="118" s="1"/>
  <c r="A108" i="118" s="1"/>
  <c r="A109" i="118" s="1"/>
  <c r="A110" i="118" s="1"/>
  <c r="A111" i="118" s="1"/>
  <c r="A112" i="118" s="1"/>
  <c r="A113" i="118" s="1"/>
  <c r="A114" i="118" s="1"/>
  <c r="A115" i="118" s="1"/>
  <c r="A116" i="118" s="1"/>
  <c r="C7" i="118"/>
  <c r="C8" i="118"/>
  <c r="C9" i="118"/>
  <c r="C10" i="118"/>
  <c r="C12" i="118"/>
  <c r="C13" i="118"/>
  <c r="C14" i="118"/>
  <c r="C15" i="118"/>
  <c r="C16" i="118"/>
  <c r="C17" i="118"/>
  <c r="C18" i="118"/>
  <c r="C19" i="118"/>
  <c r="C20" i="118"/>
  <c r="C21" i="118"/>
  <c r="C22" i="118"/>
  <c r="C23" i="118"/>
  <c r="C24" i="118"/>
  <c r="C25" i="118"/>
  <c r="C26" i="118"/>
  <c r="C27" i="118"/>
  <c r="C28" i="118"/>
  <c r="C29" i="118"/>
  <c r="C30" i="118"/>
  <c r="C31" i="118"/>
  <c r="C32" i="118"/>
  <c r="C33" i="118"/>
  <c r="C34" i="118"/>
  <c r="C35" i="118"/>
  <c r="C36" i="118"/>
  <c r="C37" i="118"/>
  <c r="C38" i="118"/>
  <c r="C39" i="118"/>
  <c r="C40" i="118"/>
  <c r="C41" i="118"/>
  <c r="C42" i="118"/>
  <c r="C43" i="118"/>
  <c r="C44" i="118"/>
  <c r="C45" i="118"/>
  <c r="C46" i="118"/>
  <c r="C47" i="118"/>
  <c r="C48" i="118"/>
  <c r="C49" i="118"/>
  <c r="C50" i="118"/>
  <c r="C51" i="118"/>
  <c r="C52" i="118"/>
  <c r="C53" i="118"/>
  <c r="C54" i="118"/>
  <c r="C55" i="118"/>
  <c r="C56" i="118"/>
  <c r="C57" i="118"/>
  <c r="C58" i="118"/>
  <c r="C59" i="118"/>
  <c r="C60" i="118"/>
  <c r="C61" i="118"/>
  <c r="C62" i="118"/>
  <c r="C63" i="118"/>
  <c r="C64" i="118"/>
  <c r="C65" i="118"/>
  <c r="C66" i="118"/>
  <c r="C67" i="118"/>
  <c r="C68" i="118"/>
  <c r="C69" i="118"/>
  <c r="C70" i="118"/>
  <c r="C71" i="118"/>
  <c r="C72" i="118"/>
  <c r="C73" i="118"/>
  <c r="C74" i="118"/>
  <c r="C75" i="118"/>
  <c r="C76" i="118"/>
  <c r="C77" i="118"/>
  <c r="C78" i="118"/>
  <c r="F78" i="118"/>
  <c r="C79" i="118"/>
  <c r="C80" i="118"/>
  <c r="C81" i="118"/>
  <c r="F81" i="118"/>
  <c r="C82" i="118"/>
  <c r="C83" i="118"/>
  <c r="C84" i="118"/>
  <c r="D84" i="118"/>
  <c r="F84" i="118"/>
  <c r="C85" i="118"/>
  <c r="E85" i="118"/>
  <c r="G85" i="118"/>
  <c r="H85" i="118" s="1"/>
  <c r="C86" i="118"/>
  <c r="C87" i="118"/>
  <c r="F87" i="118"/>
  <c r="C88" i="118"/>
  <c r="C89" i="118"/>
  <c r="C90" i="118"/>
  <c r="F90" i="118"/>
  <c r="C91" i="118"/>
  <c r="C92" i="118"/>
  <c r="C93" i="118"/>
  <c r="C94" i="118"/>
  <c r="C95" i="118"/>
  <c r="C96" i="118"/>
  <c r="C97" i="118"/>
  <c r="C98" i="118"/>
  <c r="C99" i="118"/>
  <c r="C100" i="118"/>
  <c r="C101" i="118"/>
  <c r="C102" i="118"/>
  <c r="C103" i="118"/>
  <c r="C104" i="118"/>
  <c r="C105" i="118"/>
  <c r="C106" i="118"/>
  <c r="C107" i="118"/>
  <c r="C108" i="118"/>
  <c r="C109" i="118"/>
  <c r="C110" i="118"/>
  <c r="C111" i="118"/>
  <c r="D111" i="118"/>
  <c r="F111" i="118"/>
  <c r="C112" i="118"/>
  <c r="C113" i="118"/>
  <c r="D113" i="118"/>
  <c r="F113" i="118"/>
  <c r="C114" i="118"/>
  <c r="F114" i="118"/>
  <c r="C115" i="118"/>
  <c r="C116" i="118"/>
  <c r="H117" i="118"/>
  <c r="H118" i="118"/>
  <c r="F125" i="118"/>
  <c r="C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C7" i="1"/>
  <c r="C8" i="1"/>
  <c r="C9" i="1"/>
  <c r="C10" i="1"/>
  <c r="C11" i="1"/>
  <c r="D11" i="1"/>
  <c r="E11" i="1"/>
  <c r="F11" i="1"/>
  <c r="G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G28" i="1"/>
  <c r="C29" i="1"/>
  <c r="G29" i="1"/>
  <c r="C30" i="1"/>
  <c r="C31" i="1"/>
  <c r="C32" i="1"/>
  <c r="C33" i="1"/>
  <c r="C34" i="1"/>
  <c r="C35" i="1"/>
  <c r="C36" i="1"/>
  <c r="G36" i="1"/>
  <c r="C37" i="1"/>
  <c r="C38" i="1"/>
  <c r="C39" i="1"/>
  <c r="C40" i="1"/>
  <c r="C41" i="1"/>
  <c r="G41" i="1"/>
  <c r="C42" i="1"/>
  <c r="C43" i="1"/>
  <c r="C44" i="1"/>
  <c r="C45" i="1"/>
  <c r="C46" i="1"/>
  <c r="G46" i="1"/>
  <c r="C47" i="1"/>
  <c r="C48" i="1"/>
  <c r="C49" i="1"/>
  <c r="C50" i="1"/>
  <c r="C51" i="1"/>
  <c r="C52" i="1"/>
  <c r="C53" i="1"/>
  <c r="C54" i="1"/>
  <c r="G54" i="1"/>
  <c r="C55" i="1"/>
  <c r="C56" i="1"/>
  <c r="C57" i="1"/>
  <c r="C58" i="1"/>
  <c r="G58" i="1"/>
  <c r="C59" i="1"/>
  <c r="C60" i="1"/>
  <c r="C61" i="1"/>
  <c r="G61" i="1"/>
  <c r="C62" i="1"/>
  <c r="C63" i="1"/>
  <c r="C64" i="1"/>
  <c r="C65" i="1"/>
  <c r="E65" i="1"/>
  <c r="G65" i="1"/>
  <c r="C66" i="1"/>
  <c r="C67" i="1"/>
  <c r="C68" i="1"/>
  <c r="C69" i="1"/>
  <c r="C70" i="1"/>
  <c r="C71" i="1"/>
  <c r="C72" i="1"/>
  <c r="G72" i="1"/>
  <c r="C73" i="1"/>
  <c r="C74" i="1"/>
  <c r="C75" i="1"/>
  <c r="C76" i="1"/>
  <c r="C77" i="1"/>
  <c r="C78" i="1"/>
  <c r="G78" i="1"/>
  <c r="C79" i="1"/>
  <c r="G79" i="1"/>
  <c r="C80" i="1"/>
  <c r="G80" i="1"/>
  <c r="C81" i="1"/>
  <c r="C82" i="1"/>
  <c r="C83" i="1"/>
  <c r="C84" i="1"/>
  <c r="D84" i="1"/>
  <c r="F84" i="1"/>
  <c r="G84" i="1"/>
  <c r="C85" i="1"/>
  <c r="C86" i="1"/>
  <c r="C87" i="1"/>
  <c r="C88" i="1"/>
  <c r="C89" i="1"/>
  <c r="G89" i="1"/>
  <c r="C90" i="1"/>
  <c r="G90" i="1"/>
  <c r="C91" i="1"/>
  <c r="C92" i="1"/>
  <c r="C93" i="1"/>
  <c r="C94" i="1"/>
  <c r="C95" i="1"/>
  <c r="C96" i="1"/>
  <c r="G96" i="1"/>
  <c r="C97" i="1"/>
  <c r="C98" i="1"/>
  <c r="C99" i="1"/>
  <c r="G99" i="1"/>
  <c r="C100" i="1"/>
  <c r="C101" i="1"/>
  <c r="G101" i="1"/>
  <c r="C102" i="1"/>
  <c r="C103" i="1"/>
  <c r="C104" i="1"/>
  <c r="C105" i="1"/>
  <c r="C106" i="1"/>
  <c r="C107" i="1"/>
  <c r="G107" i="1"/>
  <c r="C108" i="1"/>
  <c r="C109" i="1"/>
  <c r="G109" i="1"/>
  <c r="C110" i="1"/>
  <c r="C111" i="1"/>
  <c r="D111" i="1"/>
  <c r="E111" i="1"/>
  <c r="F111" i="1"/>
  <c r="G111" i="1"/>
  <c r="C112" i="1"/>
  <c r="C113" i="1"/>
  <c r="D113" i="1"/>
  <c r="F113" i="1"/>
  <c r="G113" i="1"/>
  <c r="C114" i="1"/>
  <c r="C115" i="1"/>
  <c r="G115" i="1"/>
  <c r="C116" i="1"/>
  <c r="H117" i="1"/>
  <c r="H118" i="1"/>
  <c r="F6" i="2"/>
  <c r="U6" i="2"/>
  <c r="V6" i="2" s="1"/>
  <c r="B10" i="2"/>
  <c r="F10" i="2" s="1"/>
  <c r="U10" i="2"/>
  <c r="F14" i="2"/>
  <c r="U14" i="2"/>
  <c r="F18" i="2"/>
  <c r="U18" i="2"/>
  <c r="F22" i="2"/>
  <c r="I23" i="2" s="1"/>
  <c r="F6" i="118" s="1"/>
  <c r="U22" i="2"/>
  <c r="F31" i="103"/>
  <c r="F106" i="1" s="1"/>
  <c r="F30" i="5"/>
  <c r="F9" i="1" s="1"/>
  <c r="F29" i="12"/>
  <c r="F16" i="1" s="1"/>
  <c r="F28" i="20"/>
  <c r="F24" i="1" s="1"/>
  <c r="F28" i="26"/>
  <c r="F30" i="1" s="1"/>
  <c r="F29" i="30"/>
  <c r="F34" i="1" s="1"/>
  <c r="L28" i="33"/>
  <c r="G37" i="118" s="1"/>
  <c r="G28" i="35"/>
  <c r="G39" i="1" s="1"/>
  <c r="W27" i="39"/>
  <c r="L29" i="39" s="1"/>
  <c r="E43" i="118" s="1"/>
  <c r="G22" i="43"/>
  <c r="F29" i="43" s="1"/>
  <c r="D47" i="1" s="1"/>
  <c r="F28" i="43"/>
  <c r="F47" i="1" s="1"/>
  <c r="W31" i="44"/>
  <c r="L33" i="44" s="1"/>
  <c r="E48" i="118" s="1"/>
  <c r="L32" i="44"/>
  <c r="G48" i="118" s="1"/>
  <c r="G29" i="47"/>
  <c r="G51" i="1" s="1"/>
  <c r="G23" i="47"/>
  <c r="W27" i="48"/>
  <c r="L30" i="48" s="1"/>
  <c r="E52" i="118" s="1"/>
  <c r="L28" i="48"/>
  <c r="G52" i="118" s="1"/>
  <c r="G27" i="49"/>
  <c r="K30" i="49" s="1"/>
  <c r="D53" i="118" s="1"/>
  <c r="G22" i="51"/>
  <c r="F30" i="51" s="1"/>
  <c r="D55" i="1" s="1"/>
  <c r="L28" i="52"/>
  <c r="G56" i="118" s="1"/>
  <c r="G28" i="56"/>
  <c r="G60" i="1" s="1"/>
  <c r="G22" i="56"/>
  <c r="F30" i="56" s="1"/>
  <c r="D60" i="1" s="1"/>
  <c r="F28" i="56"/>
  <c r="F60" i="1" s="1"/>
  <c r="H60" i="1" s="1"/>
  <c r="W27" i="57"/>
  <c r="L30" i="57" s="1"/>
  <c r="E61" i="118" s="1"/>
  <c r="L28" i="57"/>
  <c r="G61" i="118" s="1"/>
  <c r="G27" i="58"/>
  <c r="K29" i="58" s="1"/>
  <c r="D62" i="118" s="1"/>
  <c r="G64" i="1"/>
  <c r="F64" i="1"/>
  <c r="E65" i="118"/>
  <c r="G65" i="118"/>
  <c r="H65" i="118" s="1"/>
  <c r="G29" i="62"/>
  <c r="K32" i="62" s="1"/>
  <c r="D66" i="118" s="1"/>
  <c r="W27" i="64"/>
  <c r="L30" i="64" s="1"/>
  <c r="E68" i="118" s="1"/>
  <c r="G28" i="65"/>
  <c r="G69" i="1" s="1"/>
  <c r="G22" i="65"/>
  <c r="F28" i="65"/>
  <c r="F69" i="1" s="1"/>
  <c r="W29" i="66"/>
  <c r="L32" i="66" s="1"/>
  <c r="E70" i="118" s="1"/>
  <c r="L30" i="66"/>
  <c r="G70" i="118" s="1"/>
  <c r="G27" i="67"/>
  <c r="K30" i="67" s="1"/>
  <c r="D71" i="118" s="1"/>
  <c r="G22" i="69"/>
  <c r="F30" i="69" s="1"/>
  <c r="D73" i="1" s="1"/>
  <c r="W31" i="70"/>
  <c r="L35" i="70" s="1"/>
  <c r="E74" i="118" s="1"/>
  <c r="L33" i="70"/>
  <c r="G74" i="118" s="1"/>
  <c r="H74" i="118" s="1"/>
  <c r="G31" i="71"/>
  <c r="K35" i="71" s="1"/>
  <c r="D75" i="118" s="1"/>
  <c r="G30" i="73"/>
  <c r="G77" i="1" s="1"/>
  <c r="G23" i="73"/>
  <c r="F31" i="73" s="1"/>
  <c r="D77" i="1" s="1"/>
  <c r="F30" i="73"/>
  <c r="F77" i="1" s="1"/>
  <c r="W31" i="74"/>
  <c r="L35" i="74" s="1"/>
  <c r="G11" i="118" s="1"/>
  <c r="L33" i="74"/>
  <c r="G78" i="118" s="1"/>
  <c r="G31" i="75"/>
  <c r="K35" i="75" s="1"/>
  <c r="D79" i="118" s="1"/>
  <c r="G33" i="77"/>
  <c r="G81" i="1" s="1"/>
  <c r="G25" i="77"/>
  <c r="F34" i="77" s="1"/>
  <c r="D81" i="1" s="1"/>
  <c r="F33" i="77"/>
  <c r="F81" i="1" s="1"/>
  <c r="W27" i="78"/>
  <c r="L30" i="78" s="1"/>
  <c r="E82" i="118" s="1"/>
  <c r="L28" i="78"/>
  <c r="G82" i="118" s="1"/>
  <c r="G22" i="79"/>
  <c r="F28" i="79"/>
  <c r="F83" i="1" s="1"/>
  <c r="G22" i="40"/>
  <c r="F29" i="40"/>
  <c r="F44" i="1" s="1"/>
  <c r="G23" i="41"/>
  <c r="F30" i="41" s="1"/>
  <c r="D45" i="1" s="1"/>
  <c r="W27" i="42"/>
  <c r="L31" i="42" s="1"/>
  <c r="E46" i="118" s="1"/>
  <c r="F28" i="45"/>
  <c r="F49" i="1" s="1"/>
  <c r="W27" i="46"/>
  <c r="L29" i="46" s="1"/>
  <c r="E50" i="118" s="1"/>
  <c r="L28" i="46"/>
  <c r="G50" i="118" s="1"/>
  <c r="F28" i="49"/>
  <c r="F53" i="1" s="1"/>
  <c r="L28" i="50"/>
  <c r="G54" i="118" s="1"/>
  <c r="G22" i="53"/>
  <c r="F28" i="53"/>
  <c r="F57" i="1" s="1"/>
  <c r="W28" i="54"/>
  <c r="L31" i="54" s="1"/>
  <c r="E58" i="118" s="1"/>
  <c r="L29" i="54"/>
  <c r="G58" i="118" s="1"/>
  <c r="W28" i="59"/>
  <c r="L31" i="59" s="1"/>
  <c r="E63" i="118" s="1"/>
  <c r="L29" i="59"/>
  <c r="G63" i="118" s="1"/>
  <c r="G24" i="62"/>
  <c r="F30" i="62"/>
  <c r="F66" i="1" s="1"/>
  <c r="W27" i="63"/>
  <c r="L30" i="63" s="1"/>
  <c r="E67" i="118" s="1"/>
  <c r="L28" i="63"/>
  <c r="G67" i="118" s="1"/>
  <c r="G22" i="67"/>
  <c r="F30" i="67" s="1"/>
  <c r="D71" i="1" s="1"/>
  <c r="F28" i="67"/>
  <c r="F71" i="1" s="1"/>
  <c r="W27" i="68"/>
  <c r="L31" i="68" s="1"/>
  <c r="E72" i="118" s="1"/>
  <c r="L29" i="68"/>
  <c r="G72" i="118" s="1"/>
  <c r="G25" i="71"/>
  <c r="F33" i="71"/>
  <c r="F75" i="1" s="1"/>
  <c r="W28" i="72"/>
  <c r="L31" i="72" s="1"/>
  <c r="E76" i="118" s="1"/>
  <c r="L29" i="72"/>
  <c r="G76" i="118" s="1"/>
  <c r="G25" i="75"/>
  <c r="F35" i="75" s="1"/>
  <c r="D79" i="1" s="1"/>
  <c r="F33" i="75"/>
  <c r="F79" i="1" s="1"/>
  <c r="W28" i="76"/>
  <c r="L30" i="76" s="1"/>
  <c r="E80" i="118" s="1"/>
  <c r="W31" i="80"/>
  <c r="L35" i="80" s="1"/>
  <c r="E84" i="118" s="1"/>
  <c r="L33" i="80"/>
  <c r="G84" i="118" s="1"/>
  <c r="H84" i="118" s="1"/>
  <c r="W25" i="81"/>
  <c r="F37" i="81" s="1"/>
  <c r="E85" i="1" s="1"/>
  <c r="G33" i="81"/>
  <c r="G85" i="1" s="1"/>
  <c r="G25" i="83"/>
  <c r="F32" i="83"/>
  <c r="F87" i="1" s="1"/>
  <c r="G25" i="84"/>
  <c r="F35" i="84" s="1"/>
  <c r="D88" i="1" s="1"/>
  <c r="F33" i="84"/>
  <c r="F88" i="1" s="1"/>
  <c r="G27" i="79"/>
  <c r="K29" i="79" s="1"/>
  <c r="D83" i="118" s="1"/>
  <c r="G25" i="81"/>
  <c r="F35" i="81" s="1"/>
  <c r="D85" i="1" s="1"/>
  <c r="F33" i="81"/>
  <c r="F85" i="1" s="1"/>
  <c r="W31" i="82"/>
  <c r="L35" i="82" s="1"/>
  <c r="E86" i="118" s="1"/>
  <c r="L33" i="82"/>
  <c r="G86" i="118" s="1"/>
  <c r="G30" i="83"/>
  <c r="K33" i="83" s="1"/>
  <c r="D87" i="118" s="1"/>
  <c r="G31" i="84"/>
  <c r="K35" i="84" s="1"/>
  <c r="D88" i="118" s="1"/>
  <c r="G23" i="87"/>
  <c r="F32" i="87" s="1"/>
  <c r="D91" i="1" s="1"/>
  <c r="F30" i="87"/>
  <c r="F91" i="1" s="1"/>
  <c r="W28" i="88"/>
  <c r="L31" i="88" s="1"/>
  <c r="E92" i="118" s="1"/>
  <c r="L29" i="88"/>
  <c r="G92" i="118" s="1"/>
  <c r="G23" i="92"/>
  <c r="F31" i="92" s="1"/>
  <c r="D95" i="1" s="1"/>
  <c r="F29" i="92"/>
  <c r="F95" i="1" s="1"/>
  <c r="W27" i="93"/>
  <c r="L30" i="93" s="1"/>
  <c r="E96" i="118" s="1"/>
  <c r="L28" i="93"/>
  <c r="G96" i="118" s="1"/>
  <c r="L28" i="85"/>
  <c r="G89" i="118" s="1"/>
  <c r="F32" i="86"/>
  <c r="F90" i="1" s="1"/>
  <c r="H90" i="1" s="1"/>
  <c r="G28" i="87"/>
  <c r="K32" i="87" s="1"/>
  <c r="D91" i="118" s="1"/>
  <c r="G23" i="89"/>
  <c r="G93" i="1" s="1"/>
  <c r="G18" i="89"/>
  <c r="F25" i="89" s="1"/>
  <c r="D93" i="1" s="1"/>
  <c r="F23" i="89"/>
  <c r="F93" i="1" s="1"/>
  <c r="L28" i="91"/>
  <c r="G94" i="118" s="1"/>
  <c r="G28" i="92"/>
  <c r="K31" i="92" s="1"/>
  <c r="D95" i="118" s="1"/>
  <c r="G28" i="94"/>
  <c r="G97" i="1" s="1"/>
  <c r="G22" i="94"/>
  <c r="F28" i="94"/>
  <c r="F97" i="1" s="1"/>
  <c r="G22" i="95"/>
  <c r="F28" i="95"/>
  <c r="F98" i="1" s="1"/>
  <c r="L29" i="96"/>
  <c r="G99" i="118" s="1"/>
  <c r="F29" i="97"/>
  <c r="F100" i="1" s="1"/>
  <c r="L28" i="98"/>
  <c r="G101" i="118" s="1"/>
  <c r="F33" i="99"/>
  <c r="F102" i="1" s="1"/>
  <c r="L30" i="100"/>
  <c r="G103" i="118" s="1"/>
  <c r="F28" i="101"/>
  <c r="F104" i="1" s="1"/>
  <c r="G31" i="103"/>
  <c r="G106" i="1" s="1"/>
  <c r="F28" i="104"/>
  <c r="F107" i="1" s="1"/>
  <c r="L29" i="105"/>
  <c r="G108" i="118" s="1"/>
  <c r="W27" i="106"/>
  <c r="L29" i="106" s="1"/>
  <c r="E109" i="118" s="1"/>
  <c r="L28" i="106"/>
  <c r="G109" i="118" s="1"/>
  <c r="G28" i="109"/>
  <c r="G112" i="1" s="1"/>
  <c r="G22" i="109"/>
  <c r="F28" i="109"/>
  <c r="F112" i="1" s="1"/>
  <c r="W31" i="110"/>
  <c r="L35" i="110" s="1"/>
  <c r="E113" i="118" s="1"/>
  <c r="L33" i="110"/>
  <c r="G113" i="118" s="1"/>
  <c r="G29" i="113"/>
  <c r="G116" i="1" s="1"/>
  <c r="G22" i="113"/>
  <c r="F30" i="113" s="1"/>
  <c r="D116" i="1" s="1"/>
  <c r="F29" i="113"/>
  <c r="F116" i="1" s="1"/>
  <c r="G22" i="107"/>
  <c r="F29" i="107" s="1"/>
  <c r="D110" i="1" s="1"/>
  <c r="F28" i="107"/>
  <c r="F110" i="1" s="1"/>
  <c r="W27" i="108"/>
  <c r="E111" i="118"/>
  <c r="G111" i="118"/>
  <c r="G22" i="111"/>
  <c r="W27" i="112"/>
  <c r="L29" i="112" s="1"/>
  <c r="E115" i="118" s="1"/>
  <c r="L28" i="112"/>
  <c r="G115" i="118" s="1"/>
  <c r="F17" i="1"/>
  <c r="G30" i="5"/>
  <c r="G9" i="1" s="1"/>
  <c r="G27" i="111" l="1"/>
  <c r="K30" i="111" s="1"/>
  <c r="D114" i="118" s="1"/>
  <c r="L29" i="111"/>
  <c r="G114" i="118" s="1"/>
  <c r="H114" i="118" s="1"/>
  <c r="F30" i="27"/>
  <c r="D31" i="1" s="1"/>
  <c r="H79" i="1"/>
  <c r="H47" i="1"/>
  <c r="G28" i="43"/>
  <c r="G47" i="1" s="1"/>
  <c r="L29" i="23"/>
  <c r="G27" i="118" s="1"/>
  <c r="F30" i="3"/>
  <c r="F7" i="1" s="1"/>
  <c r="H84" i="1"/>
  <c r="L32" i="86"/>
  <c r="G90" i="118" s="1"/>
  <c r="G31" i="86"/>
  <c r="K33" i="86" s="1"/>
  <c r="D90" i="118" s="1"/>
  <c r="L32" i="83"/>
  <c r="G87" i="118" s="1"/>
  <c r="F33" i="83"/>
  <c r="D87" i="1" s="1"/>
  <c r="H113" i="118"/>
  <c r="L33" i="4"/>
  <c r="G8" i="118" s="1"/>
  <c r="H8" i="118" s="1"/>
  <c r="F124" i="1"/>
  <c r="H11" i="1"/>
  <c r="H90" i="118"/>
  <c r="G17" i="1"/>
  <c r="H17" i="1" s="1"/>
  <c r="H24" i="1"/>
  <c r="F30" i="111"/>
  <c r="D114" i="1" s="1"/>
  <c r="H67" i="118"/>
  <c r="L30" i="21"/>
  <c r="G25" i="118" s="1"/>
  <c r="H25" i="118" s="1"/>
  <c r="F28" i="16"/>
  <c r="F20" i="1" s="1"/>
  <c r="L28" i="13"/>
  <c r="G17" i="118" s="1"/>
  <c r="H17" i="118" s="1"/>
  <c r="F28" i="6"/>
  <c r="F10" i="1" s="1"/>
  <c r="D17" i="118"/>
  <c r="G27" i="53"/>
  <c r="K29" i="53" s="1"/>
  <c r="D57" i="118" s="1"/>
  <c r="G27" i="63"/>
  <c r="K30" i="63" s="1"/>
  <c r="D67" i="118" s="1"/>
  <c r="H85" i="1"/>
  <c r="E6" i="118"/>
  <c r="J23" i="2"/>
  <c r="G6" i="118" s="1"/>
  <c r="D65" i="1"/>
  <c r="F65" i="1"/>
  <c r="H65" i="1" s="1"/>
  <c r="G25" i="70"/>
  <c r="F35" i="70" s="1"/>
  <c r="D74" i="1" s="1"/>
  <c r="F33" i="70"/>
  <c r="F74" i="1" s="1"/>
  <c r="H81" i="118"/>
  <c r="W25" i="83"/>
  <c r="F34" i="83" s="1"/>
  <c r="E87" i="1" s="1"/>
  <c r="G32" i="83"/>
  <c r="G87" i="1" s="1"/>
  <c r="H87" i="1" s="1"/>
  <c r="W28" i="19"/>
  <c r="L30" i="19" s="1"/>
  <c r="E23" i="118" s="1"/>
  <c r="L29" i="19"/>
  <c r="G23" i="118" s="1"/>
  <c r="G22" i="24"/>
  <c r="F29" i="24" s="1"/>
  <c r="D28" i="1" s="1"/>
  <c r="F28" i="24"/>
  <c r="F28" i="1" s="1"/>
  <c r="H28" i="1" s="1"/>
  <c r="G22" i="28"/>
  <c r="F29" i="28" s="1"/>
  <c r="D32" i="1" s="1"/>
  <c r="F28" i="28"/>
  <c r="F32" i="1" s="1"/>
  <c r="H32" i="1" s="1"/>
  <c r="W28" i="31"/>
  <c r="L31" i="31" s="1"/>
  <c r="E35" i="118" s="1"/>
  <c r="L30" i="31"/>
  <c r="G35" i="118" s="1"/>
  <c r="H35" i="118" s="1"/>
  <c r="W27" i="35"/>
  <c r="L29" i="35" s="1"/>
  <c r="E39" i="118" s="1"/>
  <c r="L28" i="35"/>
  <c r="G39" i="118" s="1"/>
  <c r="W28" i="36"/>
  <c r="L30" i="36" s="1"/>
  <c r="E40" i="118" s="1"/>
  <c r="L29" i="36"/>
  <c r="G40" i="118" s="1"/>
  <c r="H40" i="118" s="1"/>
  <c r="H81" i="1"/>
  <c r="G28" i="51"/>
  <c r="G55" i="1" s="1"/>
  <c r="H55" i="1" s="1"/>
  <c r="F29" i="37"/>
  <c r="F41" i="1" s="1"/>
  <c r="H41" i="1" s="1"/>
  <c r="L29" i="27"/>
  <c r="G31" i="118" s="1"/>
  <c r="L28" i="25"/>
  <c r="G29" i="118" s="1"/>
  <c r="F29" i="18"/>
  <c r="F22" i="1" s="1"/>
  <c r="L29" i="15"/>
  <c r="G19" i="118" s="1"/>
  <c r="W27" i="10"/>
  <c r="L29" i="10" s="1"/>
  <c r="E14" i="118" s="1"/>
  <c r="E119" i="118" s="1"/>
  <c r="L28" i="10"/>
  <c r="G14" i="118" s="1"/>
  <c r="W25" i="14"/>
  <c r="F37" i="14" s="1"/>
  <c r="E18" i="1" s="1"/>
  <c r="G33" i="14"/>
  <c r="G18" i="1" s="1"/>
  <c r="G19" i="14"/>
  <c r="F33" i="14"/>
  <c r="F18" i="1" s="1"/>
  <c r="H18" i="1" s="1"/>
  <c r="G28" i="32"/>
  <c r="K30" i="32" s="1"/>
  <c r="D36" i="118" s="1"/>
  <c r="H87" i="118"/>
  <c r="W22" i="111"/>
  <c r="F31" i="111" s="1"/>
  <c r="E114" i="1" s="1"/>
  <c r="G29" i="111"/>
  <c r="G114" i="1" s="1"/>
  <c r="H114" i="1" s="1"/>
  <c r="D6" i="118"/>
  <c r="H113" i="1"/>
  <c r="G31" i="14"/>
  <c r="K35" i="14" s="1"/>
  <c r="D18" i="118" s="1"/>
  <c r="G28" i="37"/>
  <c r="K30" i="37" s="1"/>
  <c r="D41" i="118" s="1"/>
  <c r="D65" i="118"/>
  <c r="G27" i="65"/>
  <c r="K30" i="65" s="1"/>
  <c r="D69" i="118" s="1"/>
  <c r="G31" i="70"/>
  <c r="K35" i="70" s="1"/>
  <c r="D74" i="118" s="1"/>
  <c r="G31" i="77"/>
  <c r="K34" i="77" s="1"/>
  <c r="D81" i="118" s="1"/>
  <c r="F36" i="77"/>
  <c r="E81" i="1" s="1"/>
  <c r="G31" i="81"/>
  <c r="K35" i="81" s="1"/>
  <c r="D85" i="118" s="1"/>
  <c r="D6" i="1"/>
  <c r="E23" i="2"/>
  <c r="F6" i="1" s="1"/>
  <c r="H6" i="118"/>
  <c r="H78" i="118"/>
  <c r="F35" i="14"/>
  <c r="D18" i="1" s="1"/>
  <c r="E6" i="1"/>
  <c r="G33" i="4"/>
  <c r="G8" i="1" s="1"/>
  <c r="G25" i="4"/>
  <c r="F35" i="4" s="1"/>
  <c r="D8" i="1" s="1"/>
  <c r="F33" i="4"/>
  <c r="F8" i="1" s="1"/>
  <c r="H8" i="1" s="1"/>
  <c r="W31" i="14"/>
  <c r="L35" i="14" s="1"/>
  <c r="E18" i="118" s="1"/>
  <c r="L33" i="14"/>
  <c r="G18" i="118" s="1"/>
  <c r="H18" i="118" s="1"/>
  <c r="G31" i="4"/>
  <c r="K35" i="4" s="1"/>
  <c r="D8" i="118" s="1"/>
  <c r="F32" i="5"/>
  <c r="E9" i="1" s="1"/>
  <c r="W28" i="17"/>
  <c r="L31" i="17" s="1"/>
  <c r="E21" i="118" s="1"/>
  <c r="L30" i="17"/>
  <c r="G21" i="118" s="1"/>
  <c r="H21" i="118" s="1"/>
  <c r="W23" i="30"/>
  <c r="F31" i="30" s="1"/>
  <c r="E34" i="1" s="1"/>
  <c r="G29" i="30"/>
  <c r="G34" i="1" s="1"/>
  <c r="F34" i="86"/>
  <c r="E90" i="1" s="1"/>
  <c r="G28" i="30"/>
  <c r="K30" i="30" s="1"/>
  <c r="D34" i="118" s="1"/>
  <c r="G27" i="43"/>
  <c r="K29" i="43" s="1"/>
  <c r="D47" i="118" s="1"/>
  <c r="F30" i="43"/>
  <c r="E47" i="1" s="1"/>
  <c r="G33" i="70"/>
  <c r="G74" i="1" s="1"/>
  <c r="H74" i="1" s="1"/>
  <c r="L33" i="71"/>
  <c r="G75" i="118" s="1"/>
  <c r="F33" i="74"/>
  <c r="G31" i="74"/>
  <c r="K35" i="74" s="1"/>
  <c r="D78" i="118" s="1"/>
  <c r="F28" i="78"/>
  <c r="F82" i="1" s="1"/>
  <c r="G27" i="78"/>
  <c r="K30" i="78" s="1"/>
  <c r="D82" i="118" s="1"/>
  <c r="L33" i="84"/>
  <c r="G88" i="118" s="1"/>
  <c r="H88" i="118" s="1"/>
  <c r="L33" i="99"/>
  <c r="G102" i="118" s="1"/>
  <c r="G33" i="99"/>
  <c r="G102" i="1" s="1"/>
  <c r="H102" i="1" s="1"/>
  <c r="H102" i="118"/>
  <c r="G31" i="99"/>
  <c r="K35" i="99" s="1"/>
  <c r="D102" i="118" s="1"/>
  <c r="F23" i="2"/>
  <c r="G6" i="1" s="1"/>
  <c r="G28" i="19"/>
  <c r="K30" i="19" s="1"/>
  <c r="D23" i="118" s="1"/>
  <c r="H23" i="118"/>
  <c r="F29" i="19"/>
  <c r="F23" i="1" s="1"/>
  <c r="H23" i="1" s="1"/>
  <c r="F30" i="17"/>
  <c r="F21" i="1" s="1"/>
  <c r="F32" i="17"/>
  <c r="E21" i="1" s="1"/>
  <c r="G30" i="17"/>
  <c r="G21" i="1" s="1"/>
  <c r="H21" i="1" s="1"/>
  <c r="L28" i="16"/>
  <c r="G20" i="118" s="1"/>
  <c r="G27" i="16"/>
  <c r="K29" i="16" s="1"/>
  <c r="D20" i="118" s="1"/>
  <c r="H20" i="118"/>
  <c r="G28" i="16"/>
  <c r="G20" i="1" s="1"/>
  <c r="H20" i="1" s="1"/>
  <c r="L29" i="12"/>
  <c r="G16" i="118" s="1"/>
  <c r="G28" i="12"/>
  <c r="K30" i="12" s="1"/>
  <c r="D16" i="118" s="1"/>
  <c r="H16" i="118"/>
  <c r="F31" i="12"/>
  <c r="E16" i="1" s="1"/>
  <c r="G29" i="12"/>
  <c r="G16" i="1" s="1"/>
  <c r="H16" i="1" s="1"/>
  <c r="L29" i="22"/>
  <c r="G26" i="118" s="1"/>
  <c r="H26" i="118" s="1"/>
  <c r="F29" i="22"/>
  <c r="F26" i="1" s="1"/>
  <c r="G29" i="22"/>
  <c r="G26" i="1" s="1"/>
  <c r="G28" i="22"/>
  <c r="K30" i="22" s="1"/>
  <c r="D26" i="118" s="1"/>
  <c r="F29" i="23"/>
  <c r="F27" i="1" s="1"/>
  <c r="H27" i="1" s="1"/>
  <c r="G28" i="23"/>
  <c r="K30" i="23" s="1"/>
  <c r="D27" i="118" s="1"/>
  <c r="K29" i="23"/>
  <c r="F27" i="118" s="1"/>
  <c r="H27" i="118" s="1"/>
  <c r="G29" i="21"/>
  <c r="K31" i="21" s="1"/>
  <c r="D25" i="118" s="1"/>
  <c r="G30" i="21"/>
  <c r="G25" i="1" s="1"/>
  <c r="F30" i="21"/>
  <c r="F25" i="1" s="1"/>
  <c r="G30" i="103"/>
  <c r="K33" i="103" s="1"/>
  <c r="D106" i="118" s="1"/>
  <c r="L28" i="24"/>
  <c r="G28" i="118" s="1"/>
  <c r="G27" i="24"/>
  <c r="K29" i="24" s="1"/>
  <c r="D28" i="118" s="1"/>
  <c r="H28" i="118"/>
  <c r="G28" i="18"/>
  <c r="K30" i="18" s="1"/>
  <c r="D22" i="118" s="1"/>
  <c r="H22" i="1"/>
  <c r="L29" i="18"/>
  <c r="G22" i="118" s="1"/>
  <c r="H22" i="118" s="1"/>
  <c r="H31" i="118"/>
  <c r="G28" i="27"/>
  <c r="K30" i="27" s="1"/>
  <c r="D31" i="118" s="1"/>
  <c r="G29" i="27"/>
  <c r="G31" i="1" s="1"/>
  <c r="F29" i="27"/>
  <c r="F31" i="1" s="1"/>
  <c r="G27" i="28"/>
  <c r="K29" i="28" s="1"/>
  <c r="D32" i="118" s="1"/>
  <c r="L28" i="28"/>
  <c r="G32" i="118" s="1"/>
  <c r="H32" i="118" s="1"/>
  <c r="G27" i="29"/>
  <c r="K29" i="29" s="1"/>
  <c r="D33" i="118" s="1"/>
  <c r="L28" i="29"/>
  <c r="G33" i="118" s="1"/>
  <c r="H33" i="118" s="1"/>
  <c r="F28" i="29"/>
  <c r="F33" i="1" s="1"/>
  <c r="H33" i="1" s="1"/>
  <c r="F30" i="8"/>
  <c r="E12" i="1" s="1"/>
  <c r="L28" i="8"/>
  <c r="G12" i="118" s="1"/>
  <c r="H12" i="118" s="1"/>
  <c r="F28" i="8"/>
  <c r="F12" i="1" s="1"/>
  <c r="H12" i="1" s="1"/>
  <c r="G27" i="8"/>
  <c r="K29" i="8" s="1"/>
  <c r="D12" i="118" s="1"/>
  <c r="F28" i="9"/>
  <c r="F13" i="1" s="1"/>
  <c r="L28" i="9"/>
  <c r="G13" i="118" s="1"/>
  <c r="H13" i="118" s="1"/>
  <c r="F30" i="9"/>
  <c r="E13" i="1" s="1"/>
  <c r="G28" i="9"/>
  <c r="G13" i="1" s="1"/>
  <c r="G27" i="9"/>
  <c r="F28" i="10"/>
  <c r="F14" i="1" s="1"/>
  <c r="G27" i="10"/>
  <c r="K29" i="10" s="1"/>
  <c r="D14" i="118" s="1"/>
  <c r="G28" i="10"/>
  <c r="G14" i="1" s="1"/>
  <c r="H14" i="1" s="1"/>
  <c r="H14" i="118"/>
  <c r="F30" i="10"/>
  <c r="E14" i="1" s="1"/>
  <c r="L29" i="11"/>
  <c r="G15" i="118" s="1"/>
  <c r="H15" i="118" s="1"/>
  <c r="F29" i="11"/>
  <c r="F15" i="1" s="1"/>
  <c r="G28" i="11"/>
  <c r="K30" i="11" s="1"/>
  <c r="D15" i="118" s="1"/>
  <c r="G29" i="11"/>
  <c r="G15" i="1" s="1"/>
  <c r="G27" i="109"/>
  <c r="K29" i="109" s="1"/>
  <c r="D112" i="118" s="1"/>
  <c r="H112" i="1"/>
  <c r="F29" i="109"/>
  <c r="D112" i="1" s="1"/>
  <c r="F30" i="109"/>
  <c r="E112" i="1" s="1"/>
  <c r="L28" i="109"/>
  <c r="G112" i="118" s="1"/>
  <c r="H112" i="118" s="1"/>
  <c r="F31" i="113"/>
  <c r="E116" i="1" s="1"/>
  <c r="H116" i="1"/>
  <c r="L28" i="20"/>
  <c r="G24" i="118" s="1"/>
  <c r="G27" i="20"/>
  <c r="K29" i="20" s="1"/>
  <c r="D24" i="118" s="1"/>
  <c r="H24" i="118"/>
  <c r="F28" i="112"/>
  <c r="F115" i="1" s="1"/>
  <c r="H115" i="1" s="1"/>
  <c r="G27" i="112"/>
  <c r="K29" i="112" s="1"/>
  <c r="D115" i="118" s="1"/>
  <c r="H115" i="118"/>
  <c r="G28" i="79"/>
  <c r="G83" i="1" s="1"/>
  <c r="H83" i="1" s="1"/>
  <c r="F30" i="79"/>
  <c r="E83" i="1" s="1"/>
  <c r="F29" i="79"/>
  <c r="D83" i="1" s="1"/>
  <c r="L28" i="79"/>
  <c r="G83" i="118" s="1"/>
  <c r="H83" i="118" s="1"/>
  <c r="F30" i="100"/>
  <c r="F103" i="1" s="1"/>
  <c r="G30" i="100"/>
  <c r="G103" i="1" s="1"/>
  <c r="G28" i="100"/>
  <c r="K31" i="100" s="1"/>
  <c r="D103" i="118" s="1"/>
  <c r="K30" i="100"/>
  <c r="F103" i="118" s="1"/>
  <c r="H103" i="118" s="1"/>
  <c r="G27" i="107"/>
  <c r="K29" i="107" s="1"/>
  <c r="D110" i="118" s="1"/>
  <c r="L28" i="104"/>
  <c r="G107" i="118" s="1"/>
  <c r="H107" i="118" s="1"/>
  <c r="G27" i="104"/>
  <c r="K29" i="104" s="1"/>
  <c r="D107" i="118" s="1"/>
  <c r="H107" i="1"/>
  <c r="L29" i="97"/>
  <c r="G100" i="118" s="1"/>
  <c r="G29" i="97"/>
  <c r="G100" i="1" s="1"/>
  <c r="H100" i="1" s="1"/>
  <c r="H100" i="118"/>
  <c r="L29" i="40"/>
  <c r="G44" i="118" s="1"/>
  <c r="H44" i="118" s="1"/>
  <c r="G28" i="40"/>
  <c r="K30" i="40" s="1"/>
  <c r="D44" i="118" s="1"/>
  <c r="F30" i="40"/>
  <c r="D44" i="1" s="1"/>
  <c r="F31" i="40"/>
  <c r="E44" i="1" s="1"/>
  <c r="G29" i="40"/>
  <c r="G44" i="1" s="1"/>
  <c r="H44" i="1" s="1"/>
  <c r="F28" i="39"/>
  <c r="F43" i="1" s="1"/>
  <c r="F30" i="39"/>
  <c r="E43" i="1" s="1"/>
  <c r="G28" i="39"/>
  <c r="G43" i="1" s="1"/>
  <c r="H43" i="1" s="1"/>
  <c r="G27" i="39"/>
  <c r="K29" i="39" s="1"/>
  <c r="D43" i="118" s="1"/>
  <c r="K28" i="39"/>
  <c r="F43" i="118" s="1"/>
  <c r="H43" i="118" s="1"/>
  <c r="F29" i="39"/>
  <c r="D43" i="1" s="1"/>
  <c r="G28" i="38"/>
  <c r="K31" i="38" s="1"/>
  <c r="D42" i="118" s="1"/>
  <c r="F32" i="38"/>
  <c r="E42" i="1" s="1"/>
  <c r="G29" i="38"/>
  <c r="G42" i="1" s="1"/>
  <c r="L29" i="38"/>
  <c r="G42" i="118" s="1"/>
  <c r="F29" i="38"/>
  <c r="F42" i="1" s="1"/>
  <c r="H42" i="1" s="1"/>
  <c r="F31" i="38"/>
  <c r="D42" i="1" s="1"/>
  <c r="K29" i="38"/>
  <c r="F42" i="118" s="1"/>
  <c r="G28" i="41"/>
  <c r="K30" i="41" s="1"/>
  <c r="D45" i="118" s="1"/>
  <c r="F31" i="41"/>
  <c r="E45" i="1" s="1"/>
  <c r="L29" i="41"/>
  <c r="G45" i="118" s="1"/>
  <c r="H45" i="118" s="1"/>
  <c r="G29" i="41"/>
  <c r="G45" i="1" s="1"/>
  <c r="H45" i="1" s="1"/>
  <c r="L29" i="37"/>
  <c r="G41" i="118" s="1"/>
  <c r="F31" i="37"/>
  <c r="E41" i="1" s="1"/>
  <c r="H41" i="118"/>
  <c r="G28" i="36"/>
  <c r="K30" i="36" s="1"/>
  <c r="D40" i="118" s="1"/>
  <c r="F31" i="36"/>
  <c r="E40" i="1" s="1"/>
  <c r="F29" i="36"/>
  <c r="F40" i="1" s="1"/>
  <c r="H40" i="1" s="1"/>
  <c r="F27" i="34"/>
  <c r="F38" i="1" s="1"/>
  <c r="G31" i="44"/>
  <c r="K33" i="44" s="1"/>
  <c r="D48" i="118" s="1"/>
  <c r="F34" i="44"/>
  <c r="E48" i="1" s="1"/>
  <c r="F32" i="44"/>
  <c r="F48" i="1" s="1"/>
  <c r="H48" i="1" s="1"/>
  <c r="G27" i="45"/>
  <c r="K29" i="45" s="1"/>
  <c r="D49" i="118" s="1"/>
  <c r="F28" i="46"/>
  <c r="F50" i="1" s="1"/>
  <c r="G27" i="46"/>
  <c r="K29" i="46" s="1"/>
  <c r="D50" i="118" s="1"/>
  <c r="H50" i="118"/>
  <c r="G28" i="46"/>
  <c r="G50" i="1" s="1"/>
  <c r="H34" i="1"/>
  <c r="L29" i="30"/>
  <c r="G34" i="118" s="1"/>
  <c r="H34" i="118" s="1"/>
  <c r="F30" i="32"/>
  <c r="D36" i="1" s="1"/>
  <c r="F29" i="32"/>
  <c r="F36" i="1" s="1"/>
  <c r="H36" i="1" s="1"/>
  <c r="L29" i="32"/>
  <c r="G36" i="118" s="1"/>
  <c r="H36" i="118" s="1"/>
  <c r="F30" i="31"/>
  <c r="F35" i="1" s="1"/>
  <c r="G30" i="31"/>
  <c r="G35" i="1" s="1"/>
  <c r="G28" i="31"/>
  <c r="K31" i="31" s="1"/>
  <c r="D35" i="118" s="1"/>
  <c r="L28" i="102"/>
  <c r="G105" i="118" s="1"/>
  <c r="H105" i="118" s="1"/>
  <c r="G27" i="102"/>
  <c r="K29" i="102" s="1"/>
  <c r="D105" i="118" s="1"/>
  <c r="F30" i="102"/>
  <c r="E105" i="1" s="1"/>
  <c r="G28" i="102"/>
  <c r="G105" i="1" s="1"/>
  <c r="F29" i="102"/>
  <c r="D105" i="1" s="1"/>
  <c r="F28" i="102"/>
  <c r="F105" i="1" s="1"/>
  <c r="L28" i="101"/>
  <c r="G104" i="118" s="1"/>
  <c r="H104" i="118" s="1"/>
  <c r="G28" i="101"/>
  <c r="G104" i="1" s="1"/>
  <c r="H104" i="1" s="1"/>
  <c r="F30" i="101"/>
  <c r="E104" i="1" s="1"/>
  <c r="G27" i="101"/>
  <c r="K29" i="101" s="1"/>
  <c r="D104" i="118" s="1"/>
  <c r="L28" i="95"/>
  <c r="G98" i="118" s="1"/>
  <c r="H98" i="118" s="1"/>
  <c r="G27" i="95"/>
  <c r="K30" i="95" s="1"/>
  <c r="D98" i="118" s="1"/>
  <c r="F30" i="95"/>
  <c r="D98" i="1" s="1"/>
  <c r="F31" i="95"/>
  <c r="E98" i="1" s="1"/>
  <c r="G28" i="95"/>
  <c r="G98" i="1" s="1"/>
  <c r="H98" i="1" s="1"/>
  <c r="H101" i="118"/>
  <c r="G27" i="98"/>
  <c r="K30" i="98" s="1"/>
  <c r="D101" i="118" s="1"/>
  <c r="F28" i="98"/>
  <c r="F101" i="1" s="1"/>
  <c r="H101" i="1" s="1"/>
  <c r="G27" i="94"/>
  <c r="K30" i="94" s="1"/>
  <c r="D97" i="118" s="1"/>
  <c r="H97" i="1"/>
  <c r="F31" i="94"/>
  <c r="E97" i="1" s="1"/>
  <c r="F30" i="94"/>
  <c r="D97" i="1" s="1"/>
  <c r="L28" i="94"/>
  <c r="G97" i="118" s="1"/>
  <c r="H97" i="118" s="1"/>
  <c r="F28" i="93"/>
  <c r="F96" i="1" s="1"/>
  <c r="H96" i="1" s="1"/>
  <c r="G27" i="93"/>
  <c r="K30" i="93" s="1"/>
  <c r="D96" i="118" s="1"/>
  <c r="H96" i="118"/>
  <c r="H106" i="1"/>
  <c r="L31" i="103"/>
  <c r="G106" i="118" s="1"/>
  <c r="H106" i="118" s="1"/>
  <c r="G29" i="92"/>
  <c r="G95" i="1" s="1"/>
  <c r="H95" i="1" s="1"/>
  <c r="H95" i="118"/>
  <c r="F29" i="96"/>
  <c r="F99" i="1" s="1"/>
  <c r="H99" i="1" s="1"/>
  <c r="G28" i="96"/>
  <c r="K31" i="96" s="1"/>
  <c r="D99" i="118" s="1"/>
  <c r="H99" i="118"/>
  <c r="L28" i="60"/>
  <c r="G64" i="118" s="1"/>
  <c r="G27" i="60"/>
  <c r="K30" i="60" s="1"/>
  <c r="D64" i="118" s="1"/>
  <c r="F30" i="60"/>
  <c r="D64" i="1" s="1"/>
  <c r="H64" i="1"/>
  <c r="H64" i="118"/>
  <c r="H63" i="118"/>
  <c r="F29" i="59"/>
  <c r="F63" i="1" s="1"/>
  <c r="G28" i="59"/>
  <c r="K31" i="59" s="1"/>
  <c r="D63" i="118" s="1"/>
  <c r="G29" i="59"/>
  <c r="G63" i="1" s="1"/>
  <c r="H63" i="1" s="1"/>
  <c r="G27" i="56"/>
  <c r="K30" i="56" s="1"/>
  <c r="D60" i="118" s="1"/>
  <c r="F28" i="50"/>
  <c r="F54" i="1" s="1"/>
  <c r="H54" i="1" s="1"/>
  <c r="G27" i="50"/>
  <c r="K30" i="50" s="1"/>
  <c r="D54" i="118" s="1"/>
  <c r="H54" i="118"/>
  <c r="G28" i="63"/>
  <c r="G67" i="1" s="1"/>
  <c r="F28" i="63"/>
  <c r="F67" i="1" s="1"/>
  <c r="G27" i="64"/>
  <c r="K30" i="64" s="1"/>
  <c r="D68" i="118" s="1"/>
  <c r="H68" i="118"/>
  <c r="F30" i="64"/>
  <c r="D68" i="1" s="1"/>
  <c r="F28" i="64"/>
  <c r="F68" i="1" s="1"/>
  <c r="F31" i="64"/>
  <c r="E68" i="1" s="1"/>
  <c r="G28" i="64"/>
  <c r="G68" i="1" s="1"/>
  <c r="H68" i="1" s="1"/>
  <c r="H69" i="1"/>
  <c r="F31" i="65"/>
  <c r="E69" i="1" s="1"/>
  <c r="F30" i="65"/>
  <c r="D69" i="1" s="1"/>
  <c r="L28" i="65"/>
  <c r="G69" i="118" s="1"/>
  <c r="H69" i="118" s="1"/>
  <c r="L28" i="67"/>
  <c r="G71" i="118" s="1"/>
  <c r="H71" i="118" s="1"/>
  <c r="F31" i="67"/>
  <c r="E71" i="1" s="1"/>
  <c r="G28" i="67"/>
  <c r="G71" i="1" s="1"/>
  <c r="H71" i="1" s="1"/>
  <c r="L28" i="51"/>
  <c r="G55" i="118" s="1"/>
  <c r="G27" i="51"/>
  <c r="K30" i="51" s="1"/>
  <c r="D55" i="118" s="1"/>
  <c r="H55" i="118"/>
  <c r="F31" i="51"/>
  <c r="E55" i="1" s="1"/>
  <c r="H56" i="118"/>
  <c r="F28" i="52"/>
  <c r="F56" i="1" s="1"/>
  <c r="G27" i="52"/>
  <c r="K29" i="52" s="1"/>
  <c r="D56" i="118" s="1"/>
  <c r="G28" i="52"/>
  <c r="G56" i="1" s="1"/>
  <c r="H56" i="1" s="1"/>
  <c r="L28" i="53"/>
  <c r="G57" i="118" s="1"/>
  <c r="H57" i="118" s="1"/>
  <c r="F29" i="53"/>
  <c r="D57" i="1" s="1"/>
  <c r="F30" i="53"/>
  <c r="E57" i="1" s="1"/>
  <c r="G28" i="53"/>
  <c r="G57" i="1" s="1"/>
  <c r="H57" i="1" s="1"/>
  <c r="F29" i="54"/>
  <c r="F58" i="1" s="1"/>
  <c r="G28" i="54"/>
  <c r="K31" i="54" s="1"/>
  <c r="D58" i="118" s="1"/>
  <c r="H58" i="1"/>
  <c r="H58" i="118"/>
  <c r="G33" i="84"/>
  <c r="G88" i="1" s="1"/>
  <c r="H88" i="1" s="1"/>
  <c r="F33" i="82"/>
  <c r="F86" i="1" s="1"/>
  <c r="G33" i="82"/>
  <c r="G86" i="1" s="1"/>
  <c r="G31" i="82"/>
  <c r="K35" i="82" s="1"/>
  <c r="D86" i="118" s="1"/>
  <c r="K33" i="82"/>
  <c r="F86" i="118" s="1"/>
  <c r="H86" i="118" s="1"/>
  <c r="L33" i="75"/>
  <c r="G79" i="118" s="1"/>
  <c r="F36" i="75"/>
  <c r="E79" i="1" s="1"/>
  <c r="H79" i="118"/>
  <c r="H11" i="118"/>
  <c r="E78" i="118"/>
  <c r="G33" i="71"/>
  <c r="G75" i="1" s="1"/>
  <c r="H75" i="1" s="1"/>
  <c r="F35" i="71"/>
  <c r="D75" i="1" s="1"/>
  <c r="F36" i="71"/>
  <c r="E75" i="1" s="1"/>
  <c r="H75" i="118"/>
  <c r="K28" i="35"/>
  <c r="F39" i="118" s="1"/>
  <c r="G27" i="35"/>
  <c r="K29" i="35" s="1"/>
  <c r="D39" i="118" s="1"/>
  <c r="F30" i="35"/>
  <c r="E39" i="1" s="1"/>
  <c r="F28" i="35"/>
  <c r="F39" i="1" s="1"/>
  <c r="H39" i="1" s="1"/>
  <c r="G27" i="26"/>
  <c r="K29" i="26" s="1"/>
  <c r="D30" i="118" s="1"/>
  <c r="F30" i="26"/>
  <c r="E30" i="1" s="1"/>
  <c r="L28" i="26"/>
  <c r="G30" i="118" s="1"/>
  <c r="G28" i="26"/>
  <c r="G30" i="1" s="1"/>
  <c r="H30" i="1" s="1"/>
  <c r="G27" i="25"/>
  <c r="K29" i="25" s="1"/>
  <c r="D29" i="118" s="1"/>
  <c r="F28" i="25"/>
  <c r="F29" i="1" s="1"/>
  <c r="H29" i="1" s="1"/>
  <c r="H30" i="118"/>
  <c r="K28" i="25"/>
  <c r="F29" i="118" s="1"/>
  <c r="H29" i="118" s="1"/>
  <c r="G28" i="73"/>
  <c r="K31" i="73" s="1"/>
  <c r="D77" i="118" s="1"/>
  <c r="F32" i="73"/>
  <c r="E77" i="1" s="1"/>
  <c r="H77" i="1"/>
  <c r="L30" i="73"/>
  <c r="G77" i="118" s="1"/>
  <c r="H77" i="118" s="1"/>
  <c r="G27" i="91"/>
  <c r="K29" i="91" s="1"/>
  <c r="D94" i="118" s="1"/>
  <c r="F28" i="91"/>
  <c r="F94" i="1" s="1"/>
  <c r="H94" i="1" s="1"/>
  <c r="K28" i="91"/>
  <c r="F94" i="118" s="1"/>
  <c r="H94" i="118" s="1"/>
  <c r="L28" i="55"/>
  <c r="G59" i="118" s="1"/>
  <c r="F28" i="55"/>
  <c r="F59" i="1" s="1"/>
  <c r="G28" i="55"/>
  <c r="G59" i="1" s="1"/>
  <c r="H59" i="1" s="1"/>
  <c r="G27" i="55"/>
  <c r="K29" i="55" s="1"/>
  <c r="D59" i="118" s="1"/>
  <c r="L30" i="5"/>
  <c r="G9" i="118" s="1"/>
  <c r="H9" i="118" s="1"/>
  <c r="G29" i="105"/>
  <c r="G108" i="1" s="1"/>
  <c r="G27" i="105"/>
  <c r="K30" i="105" s="1"/>
  <c r="D108" i="118" s="1"/>
  <c r="F29" i="105"/>
  <c r="F108" i="1" s="1"/>
  <c r="H108" i="1" s="1"/>
  <c r="F28" i="58"/>
  <c r="F62" i="1" s="1"/>
  <c r="L28" i="58"/>
  <c r="G62" i="118" s="1"/>
  <c r="F30" i="58"/>
  <c r="E62" i="1" s="1"/>
  <c r="G35" i="58"/>
  <c r="G28" i="58"/>
  <c r="G62" i="1" s="1"/>
  <c r="H62" i="1" s="1"/>
  <c r="H62" i="118"/>
  <c r="G28" i="69"/>
  <c r="G73" i="1" s="1"/>
  <c r="H73" i="1" s="1"/>
  <c r="F31" i="69"/>
  <c r="E73" i="1" s="1"/>
  <c r="G28" i="76"/>
  <c r="K30" i="76" s="1"/>
  <c r="D80" i="118" s="1"/>
  <c r="F29" i="76"/>
  <c r="F80" i="1" s="1"/>
  <c r="H80" i="1" s="1"/>
  <c r="H70" i="118"/>
  <c r="G28" i="6"/>
  <c r="G10" i="1" s="1"/>
  <c r="H10" i="1" s="1"/>
  <c r="G27" i="6"/>
  <c r="K29" i="6" s="1"/>
  <c r="D10" i="118" s="1"/>
  <c r="F30" i="6"/>
  <c r="E10" i="1" s="1"/>
  <c r="L28" i="6"/>
  <c r="G10" i="118" s="1"/>
  <c r="H10" i="118"/>
  <c r="F28" i="33"/>
  <c r="F37" i="1" s="1"/>
  <c r="G28" i="33"/>
  <c r="G37" i="1" s="1"/>
  <c r="H37" i="1" s="1"/>
  <c r="G27" i="33"/>
  <c r="K30" i="33" s="1"/>
  <c r="D37" i="118" s="1"/>
  <c r="L28" i="49"/>
  <c r="G53" i="118" s="1"/>
  <c r="H53" i="118" s="1"/>
  <c r="F31" i="49"/>
  <c r="E53" i="1" s="1"/>
  <c r="H52" i="118"/>
  <c r="F28" i="48"/>
  <c r="F52" i="1" s="1"/>
  <c r="F31" i="48"/>
  <c r="E52" i="1" s="1"/>
  <c r="G27" i="48"/>
  <c r="K30" i="48" s="1"/>
  <c r="D52" i="118" s="1"/>
  <c r="F29" i="15"/>
  <c r="F19" i="1" s="1"/>
  <c r="F31" i="15"/>
  <c r="D19" i="1" s="1"/>
  <c r="F32" i="15"/>
  <c r="E19" i="1" s="1"/>
  <c r="G29" i="15"/>
  <c r="G19" i="1" s="1"/>
  <c r="G28" i="15"/>
  <c r="K31" i="15" s="1"/>
  <c r="D19" i="118" s="1"/>
  <c r="H92" i="118"/>
  <c r="G28" i="88"/>
  <c r="K31" i="88" s="1"/>
  <c r="D92" i="118" s="1"/>
  <c r="F31" i="56"/>
  <c r="E60" i="1" s="1"/>
  <c r="L28" i="56"/>
  <c r="G60" i="118" s="1"/>
  <c r="H60" i="118" s="1"/>
  <c r="F28" i="57"/>
  <c r="F61" i="1" s="1"/>
  <c r="H61" i="1" s="1"/>
  <c r="G27" i="57"/>
  <c r="K30" i="57" s="1"/>
  <c r="D61" i="118" s="1"/>
  <c r="H61" i="118"/>
  <c r="F29" i="42"/>
  <c r="F46" i="1" s="1"/>
  <c r="H46" i="1" s="1"/>
  <c r="G27" i="42"/>
  <c r="K31" i="42" s="1"/>
  <c r="D46" i="118" s="1"/>
  <c r="F29" i="68"/>
  <c r="F72" i="1" s="1"/>
  <c r="H72" i="1" s="1"/>
  <c r="G27" i="68"/>
  <c r="K31" i="68" s="1"/>
  <c r="D72" i="118" s="1"/>
  <c r="H76" i="118"/>
  <c r="F29" i="72"/>
  <c r="F76" i="1" s="1"/>
  <c r="G28" i="72"/>
  <c r="K31" i="72" s="1"/>
  <c r="D76" i="118" s="1"/>
  <c r="G29" i="72"/>
  <c r="G76" i="1" s="1"/>
  <c r="H76" i="1" s="1"/>
  <c r="L27" i="34"/>
  <c r="G38" i="118" s="1"/>
  <c r="H38" i="118" s="1"/>
  <c r="G26" i="34"/>
  <c r="K28" i="34" s="1"/>
  <c r="D38" i="118" s="1"/>
  <c r="F29" i="34"/>
  <c r="E38" i="1" s="1"/>
  <c r="G27" i="34"/>
  <c r="G38" i="1" s="1"/>
  <c r="L30" i="87"/>
  <c r="G91" i="118" s="1"/>
  <c r="H91" i="118" s="1"/>
  <c r="F33" i="87"/>
  <c r="E91" i="1" s="1"/>
  <c r="G30" i="87"/>
  <c r="G91" i="1" s="1"/>
  <c r="H91" i="1" s="1"/>
  <c r="H108" i="118"/>
  <c r="G27" i="85"/>
  <c r="K30" i="85" s="1"/>
  <c r="D89" i="118" s="1"/>
  <c r="F28" i="85"/>
  <c r="F89" i="1" s="1"/>
  <c r="H89" i="1" s="1"/>
  <c r="K28" i="85"/>
  <c r="F89" i="118" s="1"/>
  <c r="H89" i="118" s="1"/>
  <c r="G30" i="3"/>
  <c r="G7" i="1" s="1"/>
  <c r="G29" i="3"/>
  <c r="K32" i="3" s="1"/>
  <c r="D7" i="118" s="1"/>
  <c r="F34" i="3"/>
  <c r="E7" i="1" s="1"/>
  <c r="L30" i="3"/>
  <c r="G7" i="118" s="1"/>
  <c r="H7" i="118" s="1"/>
  <c r="L30" i="62"/>
  <c r="G66" i="118" s="1"/>
  <c r="F33" i="62"/>
  <c r="E66" i="1" s="1"/>
  <c r="H66" i="118"/>
  <c r="G30" i="62"/>
  <c r="G66" i="1" s="1"/>
  <c r="H66" i="1" s="1"/>
  <c r="F32" i="62"/>
  <c r="D66" i="1" s="1"/>
  <c r="K29" i="42"/>
  <c r="F46" i="118" s="1"/>
  <c r="H46" i="118" s="1"/>
  <c r="K29" i="76"/>
  <c r="F80" i="118" s="1"/>
  <c r="H80" i="118" s="1"/>
  <c r="H111" i="1"/>
  <c r="G27" i="108"/>
  <c r="H111" i="118"/>
  <c r="H93" i="1"/>
  <c r="G22" i="89"/>
  <c r="K25" i="89" s="1"/>
  <c r="D93" i="118" s="1"/>
  <c r="F26" i="89"/>
  <c r="E93" i="1" s="1"/>
  <c r="L23" i="89"/>
  <c r="G93" i="118" s="1"/>
  <c r="H93" i="118" s="1"/>
  <c r="F31" i="5"/>
  <c r="D9" i="1" s="1"/>
  <c r="H9" i="1"/>
  <c r="F30" i="66"/>
  <c r="F70" i="1" s="1"/>
  <c r="G29" i="66"/>
  <c r="K32" i="66" s="1"/>
  <c r="D70" i="118" s="1"/>
  <c r="F33" i="66"/>
  <c r="E70" i="1" s="1"/>
  <c r="G30" i="66"/>
  <c r="G70" i="1" s="1"/>
  <c r="G27" i="113"/>
  <c r="K30" i="113" s="1"/>
  <c r="D116" i="118" s="1"/>
  <c r="L29" i="113"/>
  <c r="G116" i="118" s="1"/>
  <c r="H116" i="118" s="1"/>
  <c r="K32" i="44"/>
  <c r="F48" i="118" s="1"/>
  <c r="H48" i="118" s="1"/>
  <c r="K29" i="68"/>
  <c r="F72" i="118" s="1"/>
  <c r="H72" i="118" s="1"/>
  <c r="G28" i="97"/>
  <c r="K30" i="97" s="1"/>
  <c r="D100" i="118" s="1"/>
  <c r="L28" i="45"/>
  <c r="G49" i="118" s="1"/>
  <c r="H49" i="118" s="1"/>
  <c r="F30" i="45"/>
  <c r="E49" i="1" s="1"/>
  <c r="G28" i="45"/>
  <c r="G49" i="1" s="1"/>
  <c r="H49" i="1" s="1"/>
  <c r="F29" i="45"/>
  <c r="D49" i="1" s="1"/>
  <c r="K28" i="55"/>
  <c r="F59" i="118" s="1"/>
  <c r="K28" i="33"/>
  <c r="F37" i="118" s="1"/>
  <c r="H37" i="118" s="1"/>
  <c r="L29" i="47"/>
  <c r="G51" i="118" s="1"/>
  <c r="H51" i="118" s="1"/>
  <c r="F31" i="47"/>
  <c r="E51" i="1" s="1"/>
  <c r="H51" i="1"/>
  <c r="G28" i="47"/>
  <c r="K30" i="47" s="1"/>
  <c r="D51" i="118" s="1"/>
  <c r="F30" i="47"/>
  <c r="D51" i="1" s="1"/>
  <c r="K29" i="15"/>
  <c r="F19" i="118" s="1"/>
  <c r="H19" i="118" s="1"/>
  <c r="F32" i="88"/>
  <c r="E92" i="1" s="1"/>
  <c r="G29" i="88"/>
  <c r="G92" i="1" s="1"/>
  <c r="F31" i="88"/>
  <c r="D92" i="1" s="1"/>
  <c r="F29" i="88"/>
  <c r="F92" i="1" s="1"/>
  <c r="G27" i="69"/>
  <c r="K30" i="69" s="1"/>
  <c r="D73" i="118" s="1"/>
  <c r="L28" i="69"/>
  <c r="G73" i="118" s="1"/>
  <c r="H73" i="118" s="1"/>
  <c r="G28" i="49"/>
  <c r="G53" i="1" s="1"/>
  <c r="H53" i="1" s="1"/>
  <c r="G28" i="48"/>
  <c r="G52" i="1" s="1"/>
  <c r="H52" i="1" s="1"/>
  <c r="H82" i="118"/>
  <c r="G28" i="78"/>
  <c r="G82" i="1" s="1"/>
  <c r="H82" i="1" s="1"/>
  <c r="L28" i="43"/>
  <c r="G47" i="118" s="1"/>
  <c r="H47" i="118" s="1"/>
  <c r="L28" i="107"/>
  <c r="G110" i="118" s="1"/>
  <c r="H110" i="118" s="1"/>
  <c r="G28" i="107"/>
  <c r="G110" i="1" s="1"/>
  <c r="H110" i="1" s="1"/>
  <c r="F28" i="106"/>
  <c r="F109" i="1" s="1"/>
  <c r="H109" i="1" s="1"/>
  <c r="G27" i="106"/>
  <c r="K29" i="106" s="1"/>
  <c r="D109" i="118" s="1"/>
  <c r="H109" i="118"/>
  <c r="F30" i="104"/>
  <c r="E107" i="1" s="1"/>
  <c r="H6" i="1" l="1"/>
  <c r="H103" i="1"/>
  <c r="H70" i="1"/>
  <c r="F119" i="1"/>
  <c r="G119" i="1"/>
  <c r="H39" i="118"/>
  <c r="H35" i="1"/>
  <c r="H31" i="1"/>
  <c r="D119" i="1"/>
  <c r="H59" i="118"/>
  <c r="H86" i="1"/>
  <c r="H67" i="1"/>
  <c r="H15" i="1"/>
  <c r="H13" i="1"/>
  <c r="D11" i="118"/>
  <c r="F78" i="1"/>
  <c r="H78" i="1" s="1"/>
  <c r="H19" i="1"/>
  <c r="H26" i="1"/>
  <c r="H25" i="1"/>
  <c r="K29" i="9"/>
  <c r="D13" i="118" s="1"/>
  <c r="F29" i="9"/>
  <c r="D13" i="1" s="1"/>
  <c r="F29" i="10"/>
  <c r="D14" i="1" s="1"/>
  <c r="H42" i="118"/>
  <c r="H38" i="1"/>
  <c r="H50" i="1"/>
  <c r="H105" i="1"/>
  <c r="E119" i="1"/>
  <c r="H7" i="1"/>
  <c r="H119" i="1" s="1"/>
  <c r="D119" i="118"/>
  <c r="D121" i="118" s="1"/>
  <c r="F119" i="118"/>
  <c r="H92" i="1"/>
  <c r="G119" i="118"/>
  <c r="H119" i="118"/>
  <c r="F122" i="1" l="1"/>
  <c r="F130" i="1" s="1"/>
  <c r="D121" i="1"/>
  <c r="F122" i="118"/>
  <c r="F130" i="118" s="1"/>
</calcChain>
</file>

<file path=xl/comments1.xml><?xml version="1.0" encoding="utf-8"?>
<comments xmlns="http://schemas.openxmlformats.org/spreadsheetml/2006/main">
  <authors>
    <author>users</author>
  </authors>
  <commentList>
    <comment ref="L31" authorId="0">
      <text>
        <r>
          <rPr>
            <b/>
            <sz val="8"/>
            <color indexed="81"/>
            <rFont val="Tahoma"/>
            <family val="2"/>
          </rPr>
          <t>users: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<sst xmlns="http://schemas.openxmlformats.org/spreadsheetml/2006/main" count="22317" uniqueCount="329">
  <si>
    <t>CUOTAS PARA LOTIZACION DE INVERSION</t>
  </si>
  <si>
    <t>LOTE</t>
  </si>
  <si>
    <t>secuencia</t>
  </si>
  <si>
    <t>No</t>
  </si>
  <si>
    <t>NOMBRES SOCIOS</t>
  </si>
  <si>
    <t>LLUMIPANTA JUAN</t>
  </si>
  <si>
    <t>ARBOLEDA FRANKLIN</t>
  </si>
  <si>
    <t>RODRIGUEZ BLANCA</t>
  </si>
  <si>
    <t>NIEVES MARIANA</t>
  </si>
  <si>
    <t>LUNA BOLIVAR</t>
  </si>
  <si>
    <t>BAEZ MARTHA</t>
  </si>
  <si>
    <t>CUASQUER OSWALDO</t>
  </si>
  <si>
    <t>YANCHACAIZA MARCELO</t>
  </si>
  <si>
    <t>DUQUE BLANCA</t>
  </si>
  <si>
    <t>TENELEMA ANGEL</t>
  </si>
  <si>
    <t>GALINDO MAGDALENA</t>
  </si>
  <si>
    <t>GUERRERO LUIS</t>
  </si>
  <si>
    <t>BORJA MARIA CLEOTILDE</t>
  </si>
  <si>
    <t>VARGAS JOSE</t>
  </si>
  <si>
    <t>DUQUE MIGUEL</t>
  </si>
  <si>
    <t>PALMA ESPLENDIDA</t>
  </si>
  <si>
    <t>POZO JOSE</t>
  </si>
  <si>
    <t>CERON MARCO</t>
  </si>
  <si>
    <t>LEON NARCISA</t>
  </si>
  <si>
    <t>SALAO ROSA</t>
  </si>
  <si>
    <t>FUENTES ANDRES</t>
  </si>
  <si>
    <t>QUILISMAL DORIS</t>
  </si>
  <si>
    <t>NEPAS JOSE</t>
  </si>
  <si>
    <t>PAZMIÑO SOLANGE</t>
  </si>
  <si>
    <t>BONILLA LUIS</t>
  </si>
  <si>
    <t>MORILLO WILLIAM</t>
  </si>
  <si>
    <t>MERINO GARDEL</t>
  </si>
  <si>
    <t>MERINO MERCY</t>
  </si>
  <si>
    <t>MERINO HILDA</t>
  </si>
  <si>
    <t>PUPIALES NELLY</t>
  </si>
  <si>
    <t>ESPIN ELVIA</t>
  </si>
  <si>
    <t>ROBLES TITO</t>
  </si>
  <si>
    <t>VIZUETE GLADYS</t>
  </si>
  <si>
    <t>QUERO BYRON</t>
  </si>
  <si>
    <t>APUNTE GENARO</t>
  </si>
  <si>
    <t>CABEZAS JUAN</t>
  </si>
  <si>
    <t>OROZCO LUIS</t>
  </si>
  <si>
    <t>ANDRANGO CALIXTO</t>
  </si>
  <si>
    <t>AJILA JUAN CARLOS</t>
  </si>
  <si>
    <t>LUDEÑA VICENTE</t>
  </si>
  <si>
    <t>CUAMACAS HUMBERTO</t>
  </si>
  <si>
    <t>APOLO ENMA</t>
  </si>
  <si>
    <t>CAICEDO ROSA MARINA</t>
  </si>
  <si>
    <t>CHILUISA CESAR</t>
  </si>
  <si>
    <t>ARGOTI NELSON</t>
  </si>
  <si>
    <t>RODRIGUEZ JULIO</t>
  </si>
  <si>
    <t>BELTRAN MOISES</t>
  </si>
  <si>
    <t>QUINTERO ERNESTO</t>
  </si>
  <si>
    <t>PILATAXI MARIA</t>
  </si>
  <si>
    <t>AGUIRRE CECILIA</t>
  </si>
  <si>
    <t>LLUGSA ALFREDO</t>
  </si>
  <si>
    <t>GRANDA ESPERANZA</t>
  </si>
  <si>
    <t>ENRIQUEZ RAMIRO</t>
  </si>
  <si>
    <t>AVILA REMIGIO</t>
  </si>
  <si>
    <t>ZAMBRANO LUIS</t>
  </si>
  <si>
    <t>RODRIGUEZ LEONARDO</t>
  </si>
  <si>
    <t>PAZMIÑO CATALINA</t>
  </si>
  <si>
    <t>QUISHPE GONZALO</t>
  </si>
  <si>
    <t>SUAREZ RICARDO</t>
  </si>
  <si>
    <t>GARCIA LIGIA</t>
  </si>
  <si>
    <t>NOLE NELSON</t>
  </si>
  <si>
    <t>GALINDO FABIOLA</t>
  </si>
  <si>
    <t>TOTALES</t>
  </si>
  <si>
    <t>AÑO 2007</t>
  </si>
  <si>
    <t>CUOTAS</t>
  </si>
  <si>
    <t xml:space="preserve">CUOTAS </t>
  </si>
  <si>
    <t>MAQUINAS</t>
  </si>
  <si>
    <t>PLANOS</t>
  </si>
  <si>
    <t>IMPUESTOS</t>
  </si>
  <si>
    <t>INICIALES</t>
  </si>
  <si>
    <t xml:space="preserve">TOTAL </t>
  </si>
  <si>
    <t>APORTES</t>
  </si>
  <si>
    <t>TRASPASOS</t>
  </si>
  <si>
    <t>DEPOSITOS</t>
  </si>
  <si>
    <t>PAGO</t>
  </si>
  <si>
    <t>ESCRITURAS</t>
  </si>
  <si>
    <t xml:space="preserve">CUOTAS DE INVERSION </t>
  </si>
  <si>
    <t>AÑO 2008</t>
  </si>
  <si>
    <t xml:space="preserve">CUENTAS </t>
  </si>
  <si>
    <t>COBRAR</t>
  </si>
  <si>
    <t>CUOTA</t>
  </si>
  <si>
    <t>IMPUESTO</t>
  </si>
  <si>
    <t>TOTAL</t>
  </si>
  <si>
    <t>SILLAS</t>
  </si>
  <si>
    <t>PREDIO</t>
  </si>
  <si>
    <t>TOPOGRAFIA</t>
  </si>
  <si>
    <t>AÑO 2009</t>
  </si>
  <si>
    <t>CUENTAS</t>
  </si>
  <si>
    <t>AÑO 2010</t>
  </si>
  <si>
    <t>TOTAL CUOTAS DE INVERSION POR COBRAR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</si>
  <si>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</si>
  <si>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</si>
  <si>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</si>
  <si>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</si>
  <si>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</si>
  <si>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</si>
  <si>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</si>
  <si>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</si>
  <si>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</si>
  <si>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</si>
  <si>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</si>
  <si>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</si>
  <si>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APORTES DE ADMINISTACION DEL AÑO 2007</t>
  </si>
  <si>
    <t>APORTES DE ADMINISTACION DEL AÑO 2008</t>
  </si>
  <si>
    <t>APORTES DE ADMINISTACION DEL AÑO 2009</t>
  </si>
  <si>
    <t>APORTES DE ADMINISTACION DEL AÑO 2010</t>
  </si>
  <si>
    <t>TOTAL CUOTAS POR COBRAR DE ADMINISTRACION</t>
  </si>
  <si>
    <t>CUENTAS POR</t>
  </si>
  <si>
    <t>CUOTAS INVERSIÓN</t>
  </si>
  <si>
    <t xml:space="preserve">CUENTAS POR </t>
  </si>
  <si>
    <t>PULIAGUARY GEOVANNI ANTONIO</t>
  </si>
  <si>
    <t xml:space="preserve">LOTE </t>
  </si>
  <si>
    <t>CUEBTAS</t>
  </si>
  <si>
    <t>COBRA</t>
  </si>
  <si>
    <t>TUFIÑO LUIS</t>
  </si>
  <si>
    <t>LOPEZ JORGE FERNANDO</t>
  </si>
  <si>
    <t>CRUZ LUIS BOLIVAR</t>
  </si>
  <si>
    <t>GRAN TOTAL POR COBRAR</t>
  </si>
  <si>
    <t>AÑO 2011</t>
  </si>
  <si>
    <t>BORDILLOS</t>
  </si>
  <si>
    <t>ACTAS</t>
  </si>
  <si>
    <t>TOTAL DE INGRESOS ACUMULADOS</t>
  </si>
  <si>
    <t xml:space="preserve">INGRESOS </t>
  </si>
  <si>
    <t>ACUMULADOS</t>
  </si>
  <si>
    <t>INGRESOS ACUMULADOS</t>
  </si>
  <si>
    <t>GASTOS ADMINISTRATIVOS</t>
  </si>
  <si>
    <t>COSTOS DE INVERSION</t>
  </si>
  <si>
    <t>GASTOS DE INVERSION</t>
  </si>
  <si>
    <t>TOTAL COSTO DE INVERSION</t>
  </si>
  <si>
    <t>TOTAL GASTOS ADMINISTRATIVOS</t>
  </si>
  <si>
    <t>INVERSION</t>
  </si>
  <si>
    <t>ADMINISTRACION</t>
  </si>
  <si>
    <t>COBRAR CUOTAS</t>
  </si>
  <si>
    <t>ADMINISTRACIÓN</t>
  </si>
  <si>
    <t>SALDOS A LA  FECHA</t>
  </si>
  <si>
    <t>APORTES DE ADMINISTACION DEL AÑO 2011</t>
  </si>
  <si>
    <t>CUNETAS</t>
  </si>
  <si>
    <t>DEL AÑO 2007 AL 2010</t>
  </si>
  <si>
    <t>DEL AÑO 2011</t>
  </si>
  <si>
    <t>TOTALS</t>
  </si>
  <si>
    <t>TOTALE</t>
  </si>
  <si>
    <t>PREDIALES</t>
  </si>
  <si>
    <t>BORDILLO</t>
  </si>
  <si>
    <t>APROB.PROY</t>
  </si>
  <si>
    <t>ALCANT</t>
  </si>
  <si>
    <t>AGUA</t>
  </si>
  <si>
    <t>PREDIOS</t>
  </si>
  <si>
    <t>ALCAN</t>
  </si>
  <si>
    <t>APRO-PROYE</t>
  </si>
  <si>
    <t>APROB-PROYE</t>
  </si>
  <si>
    <t>APROB-PROY</t>
  </si>
  <si>
    <t>BNORDILLOS</t>
  </si>
  <si>
    <t>APREDIOS</t>
  </si>
  <si>
    <t>APORB-PROY</t>
  </si>
  <si>
    <t>PRDIOS</t>
  </si>
  <si>
    <t>BORILLOS</t>
  </si>
  <si>
    <t>APROBA-PROY</t>
  </si>
  <si>
    <t>INGRESOS</t>
  </si>
  <si>
    <t>SOTO ERNESTO</t>
  </si>
  <si>
    <t>NO</t>
  </si>
  <si>
    <t>NOTAS: EL ABONO ES DE $900 CON LA DIF: PRORATEAMOS RUBROS ($200)</t>
  </si>
  <si>
    <t>CERON MAURICIO</t>
  </si>
  <si>
    <t>ORTEGA CARLOS</t>
  </si>
  <si>
    <t>NOTA: EM MAS $ 100,00 ($800,00)</t>
  </si>
  <si>
    <t>VERIFICAR</t>
  </si>
  <si>
    <t>LOPEZ FERNANDA</t>
  </si>
  <si>
    <t>ENRIQUEZ LUIS</t>
  </si>
  <si>
    <t>NOTA: SALDO TRASPASO DE 12 M2</t>
  </si>
  <si>
    <t>NOTA: TOMAR ENCUENTA DESDE EL AÑO 2010</t>
  </si>
  <si>
    <t>GUAJAN JOSE</t>
  </si>
  <si>
    <t>GARCES WILLIAM</t>
  </si>
  <si>
    <t>FRANCO FRANCISCA</t>
  </si>
  <si>
    <t>414.70</t>
  </si>
  <si>
    <t>APROBACION</t>
  </si>
  <si>
    <t>ASESORIAS</t>
  </si>
  <si>
    <t>MAQUINARIA</t>
  </si>
  <si>
    <t>MOVILIZACION</t>
  </si>
  <si>
    <t>TELE</t>
  </si>
  <si>
    <t>IMP.PREDIO</t>
  </si>
  <si>
    <t>BLOIVAR</t>
  </si>
  <si>
    <t>TESO</t>
  </si>
  <si>
    <t>PRE</t>
  </si>
  <si>
    <t xml:space="preserve">GASTOS ADMINISTRATIVOS </t>
  </si>
  <si>
    <t>PERIODO DEL 2011</t>
  </si>
  <si>
    <t>COLINAS DE SAN JOSE</t>
  </si>
  <si>
    <t>49  B</t>
  </si>
  <si>
    <t>YELENA BRAVO</t>
  </si>
  <si>
    <t>VINICIO TENELEMA</t>
  </si>
  <si>
    <t>MERINO TIORGIRO</t>
  </si>
  <si>
    <t>QUISHPE</t>
  </si>
  <si>
    <t>AÑO 2012</t>
  </si>
  <si>
    <t>APORTES DE ADMINISTRACION 2012</t>
  </si>
  <si>
    <t>CUOTAS DE INVERSION</t>
  </si>
  <si>
    <t>APORTES DE ADMINISTRACION DEL AÑO 2012</t>
  </si>
  <si>
    <t>AÑO2012</t>
  </si>
  <si>
    <t>O 2012</t>
  </si>
  <si>
    <t>APORTES DE ADMINISTRACION DEL 2012</t>
  </si>
  <si>
    <t>APOPRTES DE ADMINISTRACION DEL AÑO 2012</t>
  </si>
  <si>
    <t>TOTAL AL 2010</t>
  </si>
  <si>
    <t xml:space="preserve"> </t>
  </si>
  <si>
    <t xml:space="preserve">APORTES  DE ADMINISTRACION DEL AÑO 2012 </t>
  </si>
  <si>
    <t>APORTES DE ADMINISTRACION AÑO 2012</t>
  </si>
  <si>
    <t>APORTES DE ADMINISTRCION DEL AÑO 2012</t>
  </si>
  <si>
    <t>APORTES DEL AÑO 2012</t>
  </si>
  <si>
    <t xml:space="preserve"> AÑO 2012</t>
  </si>
  <si>
    <t>año 2012</t>
  </si>
  <si>
    <t>APORTES DE ADMINISTRACION DEL AÑO 2011</t>
  </si>
  <si>
    <t>ACTA</t>
  </si>
  <si>
    <t>APRO PROY</t>
  </si>
  <si>
    <t>AÑO2011</t>
  </si>
  <si>
    <t>APORTES DE ADMINISTRACION DEL AÑO2012</t>
  </si>
  <si>
    <t xml:space="preserve">ACTAS </t>
  </si>
  <si>
    <t>APR. PROY</t>
  </si>
  <si>
    <t>ALCT.AGUA</t>
  </si>
  <si>
    <t>GARCES ANGEL</t>
  </si>
  <si>
    <t>FARINANGO HECTOR</t>
  </si>
  <si>
    <t>MULTAS</t>
  </si>
  <si>
    <t>DEL AÑO</t>
  </si>
  <si>
    <t>CUOTAS DE INVERSION AÑO 2008</t>
  </si>
  <si>
    <t>CUOTAS DE INVERSION AÑO 2007</t>
  </si>
  <si>
    <t>CUOTAS DE IN VERSION AÑO 2009</t>
  </si>
  <si>
    <t>CUOTAS DE INVERSION AÑO  2010</t>
  </si>
  <si>
    <t>CUOTAS DE INVERSION AÑO 2011</t>
  </si>
  <si>
    <t>DEL AÑO 2012</t>
  </si>
  <si>
    <t>AÑO 2013</t>
  </si>
  <si>
    <t>MARIA GUAMANGATE</t>
  </si>
  <si>
    <t>14 MTS</t>
  </si>
  <si>
    <t>30/CMT</t>
  </si>
  <si>
    <t>APORTES DE ADMINISTRACION AÑO 2013</t>
  </si>
  <si>
    <t>DIF UBIC</t>
  </si>
  <si>
    <t>3451-308</t>
  </si>
  <si>
    <t>2422-784</t>
  </si>
  <si>
    <t>APORTES DE ADMINISTRACION DEL AÑO 2013</t>
  </si>
  <si>
    <t>AÑO  2013</t>
  </si>
  <si>
    <t>APORTYES DE ADMINISTRACION 2013</t>
  </si>
  <si>
    <t>APORTES DE ADMINISTRACION DEL 2013</t>
  </si>
  <si>
    <t>año 2013</t>
  </si>
  <si>
    <t>2483-622</t>
  </si>
  <si>
    <t>2821-291</t>
  </si>
  <si>
    <t>APORTES DE ADMINISTRACION 2013</t>
  </si>
  <si>
    <t>062651-213</t>
  </si>
  <si>
    <t>APORTES DE ADMINISTRACION AO 2013</t>
  </si>
  <si>
    <t>2825-069</t>
  </si>
  <si>
    <t>PUBLIO RIGOBERTO LUQUE</t>
  </si>
  <si>
    <t xml:space="preserve">MARZO </t>
  </si>
  <si>
    <t>NOVIEM</t>
  </si>
  <si>
    <t>AÑO2013</t>
  </si>
  <si>
    <t xml:space="preserve">         </t>
  </si>
  <si>
    <t>MIGUEL LLUGSA</t>
  </si>
  <si>
    <t>29 MTS</t>
  </si>
  <si>
    <t>APORTES DE ADMINISTRACION AÑOI 2013</t>
  </si>
  <si>
    <t>APORTES DE ADMINISTRACION AÑO  2013</t>
  </si>
  <si>
    <t>LUIS</t>
  </si>
  <si>
    <t>9 MTS</t>
  </si>
  <si>
    <t>APORTES DE ADM INISTRACION AÑO 2012</t>
  </si>
  <si>
    <t>70.70/MTS</t>
  </si>
  <si>
    <t>20/MTS</t>
  </si>
  <si>
    <t>E</t>
  </si>
  <si>
    <t>X</t>
  </si>
  <si>
    <t>O</t>
  </si>
  <si>
    <t>N</t>
  </si>
  <si>
    <t>R</t>
  </si>
  <si>
    <t>A</t>
  </si>
  <si>
    <t>D</t>
  </si>
  <si>
    <t>AÑO 2013,</t>
  </si>
  <si>
    <t>CABEZAS SILVIA</t>
  </si>
  <si>
    <t xml:space="preserve">9 /MTS </t>
  </si>
  <si>
    <t>9/MTS</t>
  </si>
  <si>
    <t xml:space="preserve">9/MTS </t>
  </si>
  <si>
    <t>NAVA GUILLERMO</t>
  </si>
  <si>
    <t>PDRO CANCHALA</t>
  </si>
  <si>
    <t>AÑO N2013</t>
  </si>
  <si>
    <t>BUITRON IPATIA</t>
  </si>
  <si>
    <t>ALMEIDA EDUARDO</t>
  </si>
  <si>
    <t>APORTES DE ADMINISTRACION MAÑO 2013</t>
  </si>
  <si>
    <t>APORTES DEL AÑO 2013</t>
  </si>
  <si>
    <t>13/MTS</t>
  </si>
  <si>
    <t>GUEVARA  MYRIAM</t>
  </si>
  <si>
    <t>GUEVARA  MYRIAN</t>
  </si>
  <si>
    <t xml:space="preserve"> APORTES DE ADMINISTRACION AÑO 2013</t>
  </si>
  <si>
    <t>NIBO QUASQUER</t>
  </si>
  <si>
    <t xml:space="preserve">  SONIA CHUGA </t>
  </si>
  <si>
    <t>PASOS</t>
  </si>
  <si>
    <t>MARCELO CUASQUER</t>
  </si>
  <si>
    <t>CUOTAS DE INVERSION AÑO 2010</t>
  </si>
  <si>
    <t>CUOTAS DE INVERSION AÑO 2009</t>
  </si>
  <si>
    <t>CUOOTAS DE INVERSION AÑO 2012</t>
  </si>
  <si>
    <t>CUOOTAS DE INVERSION AÑO 2013</t>
  </si>
  <si>
    <t>ALCT COMP</t>
  </si>
  <si>
    <t>COM TERR</t>
  </si>
  <si>
    <t>ALC COMP</t>
  </si>
  <si>
    <t>ALCA COMP</t>
  </si>
  <si>
    <t>CUOTAS DE INVERSION  AÑO 2013</t>
  </si>
  <si>
    <t>CUOTAS DE INVERSION AÑO 2013</t>
  </si>
  <si>
    <t xml:space="preserve">  </t>
  </si>
  <si>
    <t xml:space="preserve">ALC COMP </t>
  </si>
  <si>
    <t>JOSE OLMEDO BAÑO</t>
  </si>
  <si>
    <t>PAS SERV</t>
  </si>
  <si>
    <t>CUOTAS DE INVERSION AÑON2009</t>
  </si>
  <si>
    <t>IMPT</t>
  </si>
  <si>
    <t>CUOTAS DE INVERSION  AÑO 2012</t>
  </si>
  <si>
    <t>ALC COM</t>
  </si>
  <si>
    <t>PAS CERV</t>
  </si>
  <si>
    <t>CUOTAS DE INVERSION AÑO 2012</t>
  </si>
  <si>
    <t>TRAPASO</t>
  </si>
  <si>
    <t>ALC PAS SER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</si>
  <si>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</si>
  <si>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10/mts</t>
  </si>
  <si>
    <t>TOAPANTA JORGE</t>
  </si>
  <si>
    <t>comp</t>
  </si>
  <si>
    <t>HENRY FLORES</t>
  </si>
  <si>
    <t>MALDONADO CRISTIAN</t>
  </si>
  <si>
    <t>MORILLO EDISON</t>
  </si>
  <si>
    <t>repos</t>
  </si>
  <si>
    <t>mtro</t>
  </si>
  <si>
    <t>17 mts/30</t>
  </si>
  <si>
    <t>AÑO 2014</t>
  </si>
  <si>
    <t>APORTES DE ADMINISTRACION DEL AÑO 2014</t>
  </si>
  <si>
    <t>EST. MED AMB</t>
  </si>
  <si>
    <t>APORTES DE ADMINISTRACION AÑO 2014</t>
  </si>
  <si>
    <t>CUOTAS DE INVERSION AÑO 2014</t>
  </si>
  <si>
    <t>EST MED AMB</t>
  </si>
  <si>
    <t>CUOTAS DE INVERSION 2014</t>
  </si>
  <si>
    <t>JOSE LEMA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</si>
</sst>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81">
    <xf numFmtId="0" fontId="0" fillId="0" borderId="0" xfId="0"/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5" fillId="0" borderId="0" xfId="0" applyFont="1"/>
    <xf numFmtId="43" fontId="4" fillId="0" borderId="1" xfId="2" applyFont="1" applyBorder="1" applyAlignment="1">
      <alignment horizontal="center"/>
    </xf>
    <xf numFmtId="43" fontId="4" fillId="0" borderId="1" xfId="2" applyFont="1" applyFill="1" applyBorder="1" applyAlignment="1">
      <alignment horizontal="center"/>
    </xf>
    <xf numFmtId="43" fontId="3" fillId="0" borderId="0" xfId="1" applyFont="1" applyBorder="1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43" fontId="6" fillId="0" borderId="0" xfId="1" applyFont="1" applyBorder="1"/>
    <xf numFmtId="0" fontId="6" fillId="0" borderId="0" xfId="0" applyFont="1"/>
    <xf numFmtId="0" fontId="7" fillId="0" borderId="0" xfId="0" applyFont="1"/>
    <xf numFmtId="164" fontId="4" fillId="0" borderId="1" xfId="1" applyNumberFormat="1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center"/>
    </xf>
    <xf numFmtId="43" fontId="6" fillId="0" borderId="1" xfId="1" applyFont="1" applyBorder="1"/>
    <xf numFmtId="43" fontId="6" fillId="0" borderId="0" xfId="1" applyFont="1"/>
    <xf numFmtId="0" fontId="5" fillId="2" borderId="0" xfId="0" applyFont="1" applyFill="1"/>
    <xf numFmtId="43" fontId="5" fillId="2" borderId="0" xfId="0" applyNumberFormat="1" applyFont="1" applyFill="1"/>
    <xf numFmtId="0" fontId="5" fillId="2" borderId="2" xfId="0" applyFont="1" applyFill="1" applyBorder="1"/>
    <xf numFmtId="43" fontId="5" fillId="2" borderId="3" xfId="0" applyNumberFormat="1" applyFont="1" applyFill="1" applyBorder="1"/>
    <xf numFmtId="43" fontId="4" fillId="0" borderId="1" xfId="2" applyFont="1" applyFill="1" applyBorder="1" applyAlignment="1">
      <alignment horizontal="left"/>
    </xf>
    <xf numFmtId="43" fontId="4" fillId="0" borderId="0" xfId="2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5" fillId="0" borderId="0" xfId="0" applyNumberFormat="1" applyFont="1" applyFill="1" applyBorder="1"/>
    <xf numFmtId="0" fontId="7" fillId="0" borderId="1" xfId="0" applyFont="1" applyBorder="1"/>
    <xf numFmtId="43" fontId="6" fillId="0" borderId="1" xfId="0" applyNumberFormat="1" applyFont="1" applyBorder="1"/>
    <xf numFmtId="43" fontId="6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7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/>
    <xf numFmtId="43" fontId="3" fillId="0" borderId="1" xfId="1" applyFont="1" applyBorder="1"/>
    <xf numFmtId="0" fontId="5" fillId="3" borderId="0" xfId="0" applyFont="1" applyFill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3" fontId="4" fillId="0" borderId="1" xfId="2" applyFont="1" applyBorder="1" applyAlignment="1" applyProtection="1">
      <alignment horizontal="center"/>
      <protection locked="0"/>
    </xf>
    <xf numFmtId="43" fontId="4" fillId="0" borderId="0" xfId="2" applyFont="1" applyFill="1" applyBorder="1" applyAlignment="1" applyProtection="1">
      <alignment horizontal="center"/>
      <protection locked="0"/>
    </xf>
    <xf numFmtId="43" fontId="4" fillId="0" borderId="1" xfId="2" applyFont="1" applyFill="1" applyBorder="1" applyAlignment="1" applyProtection="1">
      <alignment horizontal="center"/>
      <protection locked="0"/>
    </xf>
    <xf numFmtId="43" fontId="4" fillId="0" borderId="1" xfId="2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3" fontId="6" fillId="0" borderId="1" xfId="1" applyFont="1" applyBorder="1" applyProtection="1">
      <protection locked="0"/>
    </xf>
    <xf numFmtId="43" fontId="6" fillId="0" borderId="0" xfId="1" applyFont="1" applyBorder="1" applyProtection="1">
      <protection locked="0"/>
    </xf>
    <xf numFmtId="43" fontId="6" fillId="0" borderId="0" xfId="1" applyFont="1" applyProtection="1">
      <protection locked="0"/>
    </xf>
    <xf numFmtId="0" fontId="6" fillId="0" borderId="0" xfId="0" applyFont="1" applyProtection="1">
      <protection locked="0"/>
    </xf>
    <xf numFmtId="43" fontId="3" fillId="0" borderId="0" xfId="1" applyFont="1" applyBorder="1" applyProtection="1">
      <protection locked="0"/>
    </xf>
    <xf numFmtId="43" fontId="5" fillId="0" borderId="0" xfId="1" applyFont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43" fontId="3" fillId="0" borderId="1" xfId="1" applyFont="1" applyBorder="1" applyProtection="1">
      <protection locked="0"/>
    </xf>
    <xf numFmtId="0" fontId="5" fillId="2" borderId="2" xfId="0" applyFont="1" applyFill="1" applyBorder="1" applyProtection="1">
      <protection locked="0"/>
    </xf>
    <xf numFmtId="43" fontId="5" fillId="0" borderId="0" xfId="0" applyNumberFormat="1" applyFont="1" applyFill="1" applyBorder="1" applyProtection="1">
      <protection locked="0"/>
    </xf>
    <xf numFmtId="0" fontId="5" fillId="0" borderId="0" xfId="0" applyFont="1" applyProtection="1"/>
    <xf numFmtId="43" fontId="5" fillId="0" borderId="0" xfId="1" applyFont="1" applyAlignment="1" applyProtection="1">
      <alignment horizontal="center"/>
    </xf>
    <xf numFmtId="43" fontId="5" fillId="0" borderId="0" xfId="1" applyFont="1" applyProtection="1"/>
    <xf numFmtId="43" fontId="7" fillId="0" borderId="1" xfId="1" applyFont="1" applyBorder="1" applyAlignment="1" applyProtection="1">
      <alignment horizontal="center"/>
    </xf>
    <xf numFmtId="43" fontId="7" fillId="0" borderId="0" xfId="1" applyFont="1" applyProtection="1"/>
    <xf numFmtId="43" fontId="3" fillId="0" borderId="1" xfId="1" applyFont="1" applyBorder="1" applyAlignment="1" applyProtection="1">
      <alignment horizontal="center"/>
    </xf>
    <xf numFmtId="43" fontId="3" fillId="0" borderId="0" xfId="1" applyFont="1" applyProtection="1"/>
    <xf numFmtId="43" fontId="6" fillId="0" borderId="1" xfId="1" applyFont="1" applyBorder="1" applyAlignment="1" applyProtection="1">
      <alignment horizontal="center"/>
    </xf>
    <xf numFmtId="43" fontId="6" fillId="0" borderId="0" xfId="1" applyFont="1" applyProtection="1"/>
    <xf numFmtId="0" fontId="0" fillId="0" borderId="0" xfId="0" applyProtection="1"/>
    <xf numFmtId="43" fontId="3" fillId="0" borderId="0" xfId="1" applyFont="1" applyAlignment="1" applyProtection="1">
      <alignment horizontal="center"/>
    </xf>
    <xf numFmtId="43" fontId="7" fillId="0" borderId="0" xfId="1" applyFont="1" applyAlignment="1" applyProtection="1">
      <alignment horizontal="center"/>
    </xf>
    <xf numFmtId="43" fontId="4" fillId="0" borderId="1" xfId="1" applyFont="1" applyFill="1" applyBorder="1" applyAlignment="1" applyProtection="1">
      <alignment horizontal="center"/>
    </xf>
    <xf numFmtId="43" fontId="6" fillId="0" borderId="0" xfId="1" applyFont="1" applyBorder="1" applyProtection="1"/>
    <xf numFmtId="43" fontId="3" fillId="0" borderId="0" xfId="1" applyFont="1" applyBorder="1" applyAlignment="1" applyProtection="1">
      <alignment horizontal="center"/>
    </xf>
    <xf numFmtId="43" fontId="3" fillId="0" borderId="0" xfId="1" applyFont="1"/>
    <xf numFmtId="43" fontId="3" fillId="0" borderId="1" xfId="1" applyFont="1" applyBorder="1"/>
    <xf numFmtId="43" fontId="7" fillId="0" borderId="0" xfId="1" applyFont="1" applyBorder="1" applyProtection="1">
      <protection locked="0"/>
    </xf>
    <xf numFmtId="43" fontId="7" fillId="0" borderId="0" xfId="1" applyFont="1" applyBorder="1" applyProtection="1"/>
    <xf numFmtId="43" fontId="7" fillId="0" borderId="0" xfId="1" applyFont="1" applyBorder="1" applyAlignment="1" applyProtection="1">
      <alignment horizontal="center"/>
    </xf>
    <xf numFmtId="43" fontId="5" fillId="4" borderId="4" xfId="1" applyFont="1" applyFill="1" applyBorder="1" applyProtection="1">
      <protection locked="0"/>
    </xf>
    <xf numFmtId="43" fontId="5" fillId="4" borderId="2" xfId="1" applyFont="1" applyFill="1" applyBorder="1" applyProtection="1">
      <protection locked="0"/>
    </xf>
    <xf numFmtId="0" fontId="7" fillId="4" borderId="1" xfId="0" applyFont="1" applyFill="1" applyBorder="1" applyProtection="1"/>
    <xf numFmtId="0" fontId="0" fillId="4" borderId="1" xfId="0" applyFill="1" applyBorder="1" applyProtection="1"/>
    <xf numFmtId="43" fontId="6" fillId="4" borderId="1" xfId="1" applyFont="1" applyFill="1" applyBorder="1" applyProtection="1"/>
    <xf numFmtId="0" fontId="0" fillId="4" borderId="0" xfId="0" applyFill="1" applyProtection="1"/>
    <xf numFmtId="0" fontId="7" fillId="4" borderId="0" xfId="0" applyFont="1" applyFill="1" applyProtection="1"/>
    <xf numFmtId="43" fontId="6" fillId="4" borderId="1" xfId="0" applyNumberFormat="1" applyFont="1" applyFill="1" applyBorder="1" applyProtection="1"/>
    <xf numFmtId="43" fontId="6" fillId="4" borderId="0" xfId="1" applyFont="1" applyFill="1" applyBorder="1" applyProtection="1"/>
    <xf numFmtId="0" fontId="0" fillId="0" borderId="0" xfId="0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164" fontId="9" fillId="0" borderId="1" xfId="1" applyNumberFormat="1" applyFont="1" applyFill="1" applyBorder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43" fontId="10" fillId="0" borderId="1" xfId="1" applyFont="1" applyFill="1" applyBorder="1" applyProtection="1">
      <protection locked="0"/>
    </xf>
    <xf numFmtId="43" fontId="10" fillId="0" borderId="1" xfId="1" applyFont="1" applyBorder="1" applyProtection="1"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Protection="1">
      <protection locked="0"/>
    </xf>
    <xf numFmtId="43" fontId="5" fillId="0" borderId="5" xfId="1" applyFont="1" applyBorder="1" applyAlignment="1" applyProtection="1">
      <protection locked="0"/>
    </xf>
    <xf numFmtId="43" fontId="5" fillId="0" borderId="6" xfId="1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5" fillId="0" borderId="7" xfId="0" applyFont="1" applyBorder="1" applyAlignment="1" applyProtection="1"/>
    <xf numFmtId="43" fontId="12" fillId="4" borderId="1" xfId="2" applyFont="1" applyFill="1" applyBorder="1" applyAlignment="1" applyProtection="1">
      <alignment horizontal="center"/>
    </xf>
    <xf numFmtId="43" fontId="12" fillId="0" borderId="1" xfId="2" applyFont="1" applyFill="1" applyBorder="1" applyAlignment="1" applyProtection="1">
      <alignment horizontal="center"/>
    </xf>
    <xf numFmtId="43" fontId="13" fillId="4" borderId="1" xfId="1" applyFont="1" applyFill="1" applyBorder="1" applyProtection="1"/>
    <xf numFmtId="43" fontId="13" fillId="0" borderId="1" xfId="1" applyFont="1" applyBorder="1" applyProtection="1"/>
    <xf numFmtId="43" fontId="3" fillId="0" borderId="0" xfId="1" applyFont="1" applyBorder="1" applyProtection="1"/>
    <xf numFmtId="43" fontId="14" fillId="0" borderId="0" xfId="1" applyFont="1" applyBorder="1" applyProtection="1"/>
    <xf numFmtId="43" fontId="5" fillId="0" borderId="7" xfId="1" applyFont="1" applyBorder="1" applyAlignment="1" applyProtection="1"/>
    <xf numFmtId="43" fontId="5" fillId="0" borderId="1" xfId="1" applyFont="1" applyBorder="1" applyAlignment="1" applyProtection="1">
      <alignment horizontal="center"/>
    </xf>
    <xf numFmtId="43" fontId="11" fillId="0" borderId="0" xfId="1" applyFont="1" applyBorder="1" applyAlignment="1" applyProtection="1">
      <alignment horizontal="center"/>
    </xf>
    <xf numFmtId="164" fontId="9" fillId="4" borderId="1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center"/>
    </xf>
    <xf numFmtId="164" fontId="15" fillId="0" borderId="0" xfId="1" applyNumberFormat="1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43" fontId="10" fillId="4" borderId="1" xfId="1" applyFont="1" applyFill="1" applyBorder="1" applyProtection="1"/>
    <xf numFmtId="43" fontId="10" fillId="0" borderId="1" xfId="1" applyFont="1" applyBorder="1" applyProtection="1"/>
    <xf numFmtId="43" fontId="16" fillId="0" borderId="1" xfId="1" applyFont="1" applyBorder="1" applyAlignment="1" applyProtection="1">
      <alignment horizontal="center"/>
    </xf>
    <xf numFmtId="43" fontId="10" fillId="0" borderId="0" xfId="1" applyFont="1" applyBorder="1" applyProtection="1"/>
    <xf numFmtId="43" fontId="16" fillId="4" borderId="3" xfId="1" applyFont="1" applyFill="1" applyBorder="1" applyProtection="1"/>
    <xf numFmtId="0" fontId="0" fillId="0" borderId="0" xfId="0" applyFill="1" applyProtection="1"/>
    <xf numFmtId="0" fontId="14" fillId="0" borderId="0" xfId="0" applyFont="1" applyFill="1" applyProtection="1"/>
    <xf numFmtId="43" fontId="5" fillId="2" borderId="3" xfId="0" applyNumberFormat="1" applyFont="1" applyFill="1" applyBorder="1" applyProtection="1"/>
    <xf numFmtId="43" fontId="5" fillId="0" borderId="0" xfId="0" applyNumberFormat="1" applyFont="1" applyFill="1" applyBorder="1" applyProtection="1"/>
    <xf numFmtId="43" fontId="11" fillId="0" borderId="0" xfId="0" applyNumberFormat="1" applyFont="1" applyFill="1" applyBorder="1" applyProtection="1"/>
    <xf numFmtId="43" fontId="5" fillId="0" borderId="0" xfId="0" applyNumberFormat="1" applyFont="1" applyFill="1" applyProtection="1"/>
    <xf numFmtId="43" fontId="11" fillId="0" borderId="0" xfId="0" applyNumberFormat="1" applyFont="1" applyFill="1" applyProtection="1"/>
    <xf numFmtId="0" fontId="14" fillId="0" borderId="0" xfId="0" applyFont="1" applyProtection="1"/>
    <xf numFmtId="0" fontId="5" fillId="3" borderId="4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164" fontId="4" fillId="0" borderId="1" xfId="1" applyNumberFormat="1" applyFont="1" applyBorder="1" applyAlignment="1" applyProtection="1">
      <alignment horizontal="center"/>
      <protection locked="0"/>
    </xf>
    <xf numFmtId="164" fontId="4" fillId="0" borderId="1" xfId="1" applyNumberFormat="1" applyFont="1" applyFill="1" applyBorder="1" applyProtection="1">
      <protection locked="0"/>
    </xf>
    <xf numFmtId="164" fontId="4" fillId="0" borderId="1" xfId="1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43" fontId="6" fillId="0" borderId="1" xfId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0" borderId="8" xfId="0" applyFon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5" fillId="3" borderId="3" xfId="0" applyFont="1" applyFill="1" applyBorder="1" applyAlignment="1" applyProtection="1"/>
    <xf numFmtId="0" fontId="5" fillId="0" borderId="10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43" fontId="4" fillId="4" borderId="1" xfId="2" applyFont="1" applyFill="1" applyBorder="1" applyAlignment="1" applyProtection="1">
      <alignment horizontal="center"/>
    </xf>
    <xf numFmtId="43" fontId="17" fillId="0" borderId="1" xfId="1" applyFont="1" applyBorder="1" applyProtection="1"/>
    <xf numFmtId="43" fontId="17" fillId="0" borderId="0" xfId="1" applyFont="1" applyBorder="1" applyProtection="1"/>
    <xf numFmtId="43" fontId="5" fillId="0" borderId="0" xfId="1" applyFont="1" applyBorder="1" applyAlignment="1" applyProtection="1">
      <alignment horizontal="center"/>
    </xf>
    <xf numFmtId="164" fontId="4" fillId="4" borderId="1" xfId="1" applyNumberFormat="1" applyFont="1" applyFill="1" applyBorder="1" applyAlignment="1" applyProtection="1">
      <alignment horizontal="center"/>
    </xf>
    <xf numFmtId="164" fontId="4" fillId="0" borderId="1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3" fontId="6" fillId="0" borderId="1" xfId="1" applyFont="1" applyBorder="1" applyProtection="1"/>
    <xf numFmtId="0" fontId="18" fillId="4" borderId="1" xfId="0" applyFont="1" applyFill="1" applyBorder="1" applyAlignment="1" applyProtection="1">
      <alignment horizontal="center"/>
    </xf>
    <xf numFmtId="43" fontId="17" fillId="4" borderId="1" xfId="1" applyFont="1" applyFill="1" applyBorder="1" applyProtection="1"/>
    <xf numFmtId="43" fontId="5" fillId="4" borderId="2" xfId="1" applyFont="1" applyFill="1" applyBorder="1" applyProtection="1"/>
    <xf numFmtId="43" fontId="5" fillId="4" borderId="3" xfId="1" applyFont="1" applyFill="1" applyBorder="1" applyProtection="1"/>
    <xf numFmtId="43" fontId="4" fillId="5" borderId="11" xfId="1" applyFont="1" applyFill="1" applyBorder="1" applyProtection="1"/>
    <xf numFmtId="43" fontId="4" fillId="5" borderId="12" xfId="1" applyFont="1" applyFill="1" applyBorder="1" applyProtection="1"/>
    <xf numFmtId="0" fontId="4" fillId="5" borderId="13" xfId="0" applyFont="1" applyFill="1" applyBorder="1" applyProtection="1"/>
    <xf numFmtId="0" fontId="4" fillId="5" borderId="14" xfId="0" applyFont="1" applyFill="1" applyBorder="1" applyProtection="1"/>
    <xf numFmtId="43" fontId="4" fillId="5" borderId="15" xfId="0" applyNumberFormat="1" applyFont="1" applyFill="1" applyBorder="1" applyProtection="1"/>
    <xf numFmtId="43" fontId="4" fillId="5" borderId="16" xfId="0" applyNumberFormat="1" applyFont="1" applyFill="1" applyBorder="1" applyProtection="1"/>
    <xf numFmtId="0" fontId="7" fillId="2" borderId="0" xfId="0" applyFont="1" applyFill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Protection="1">
      <protection locked="0"/>
    </xf>
    <xf numFmtId="43" fontId="18" fillId="6" borderId="1" xfId="1" applyFont="1" applyFill="1" applyBorder="1" applyAlignment="1" applyProtection="1">
      <alignment horizontal="center"/>
      <protection locked="0"/>
    </xf>
    <xf numFmtId="0" fontId="18" fillId="6" borderId="1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right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9" xfId="0" applyFont="1" applyFill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5" fillId="0" borderId="5" xfId="0" applyFont="1" applyBorder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43" fontId="18" fillId="0" borderId="0" xfId="1" applyFont="1" applyProtection="1">
      <protection locked="0"/>
    </xf>
    <xf numFmtId="0" fontId="1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4" borderId="4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43" fontId="8" fillId="3" borderId="20" xfId="0" applyNumberFormat="1" applyFont="1" applyFill="1" applyBorder="1" applyProtection="1"/>
    <xf numFmtId="43" fontId="18" fillId="6" borderId="1" xfId="1" applyFont="1" applyFill="1" applyBorder="1" applyProtection="1"/>
    <xf numFmtId="43" fontId="4" fillId="0" borderId="1" xfId="0" applyNumberFormat="1" applyFont="1" applyBorder="1" applyProtection="1"/>
    <xf numFmtId="43" fontId="8" fillId="3" borderId="1" xfId="0" applyNumberFormat="1" applyFont="1" applyFill="1" applyBorder="1" applyProtection="1"/>
    <xf numFmtId="43" fontId="4" fillId="0" borderId="1" xfId="0" applyNumberFormat="1" applyFont="1" applyFill="1" applyBorder="1" applyProtection="1"/>
    <xf numFmtId="0" fontId="8" fillId="0" borderId="1" xfId="0" applyFont="1" applyBorder="1" applyProtection="1"/>
    <xf numFmtId="0" fontId="18" fillId="6" borderId="1" xfId="0" applyFont="1" applyFill="1" applyBorder="1" applyProtection="1"/>
    <xf numFmtId="43" fontId="8" fillId="0" borderId="1" xfId="1" applyFont="1" applyBorder="1" applyProtection="1"/>
    <xf numFmtId="43" fontId="4" fillId="0" borderId="22" xfId="0" applyNumberFormat="1" applyFont="1" applyBorder="1" applyProtection="1"/>
    <xf numFmtId="43" fontId="8" fillId="0" borderId="1" xfId="0" applyNumberFormat="1" applyFont="1" applyBorder="1" applyProtection="1"/>
    <xf numFmtId="43" fontId="17" fillId="6" borderId="1" xfId="0" applyNumberFormat="1" applyFont="1" applyFill="1" applyBorder="1" applyProtection="1"/>
    <xf numFmtId="43" fontId="17" fillId="6" borderId="5" xfId="0" applyNumberFormat="1" applyFont="1" applyFill="1" applyBorder="1" applyProtection="1"/>
    <xf numFmtId="43" fontId="19" fillId="0" borderId="23" xfId="0" applyNumberFormat="1" applyFont="1" applyFill="1" applyBorder="1" applyProtection="1"/>
    <xf numFmtId="43" fontId="8" fillId="0" borderId="0" xfId="1" applyFont="1" applyProtection="1"/>
    <xf numFmtId="43" fontId="18" fillId="0" borderId="0" xfId="1" applyFont="1" applyProtection="1"/>
    <xf numFmtId="0" fontId="18" fillId="0" borderId="0" xfId="0" applyFont="1" applyProtection="1"/>
    <xf numFmtId="0" fontId="4" fillId="0" borderId="0" xfId="0" applyFont="1" applyProtection="1"/>
    <xf numFmtId="43" fontId="5" fillId="4" borderId="23" xfId="0" applyNumberFormat="1" applyFont="1" applyFill="1" applyBorder="1" applyProtection="1"/>
    <xf numFmtId="0" fontId="8" fillId="0" borderId="0" xfId="0" applyFont="1" applyProtection="1"/>
    <xf numFmtId="0" fontId="8" fillId="7" borderId="24" xfId="0" applyFont="1" applyFill="1" applyBorder="1" applyProtection="1"/>
    <xf numFmtId="43" fontId="20" fillId="7" borderId="23" xfId="1" applyFont="1" applyFill="1" applyBorder="1" applyProtection="1"/>
    <xf numFmtId="0" fontId="8" fillId="0" borderId="17" xfId="0" applyFont="1" applyFill="1" applyBorder="1" applyProtection="1"/>
    <xf numFmtId="43" fontId="18" fillId="0" borderId="25" xfId="1" applyFont="1" applyFill="1" applyBorder="1" applyProtection="1"/>
    <xf numFmtId="43" fontId="18" fillId="0" borderId="26" xfId="1" applyFont="1" applyFill="1" applyBorder="1" applyProtection="1"/>
    <xf numFmtId="0" fontId="8" fillId="0" borderId="17" xfId="0" applyFont="1" applyBorder="1" applyProtection="1"/>
    <xf numFmtId="43" fontId="18" fillId="0" borderId="26" xfId="1" applyFont="1" applyBorder="1" applyProtection="1"/>
    <xf numFmtId="0" fontId="8" fillId="4" borderId="15" xfId="0" applyFont="1" applyFill="1" applyBorder="1" applyProtection="1"/>
    <xf numFmtId="43" fontId="18" fillId="4" borderId="16" xfId="1" applyFont="1" applyFill="1" applyBorder="1" applyProtection="1"/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Protection="1">
      <protection locked="0"/>
    </xf>
    <xf numFmtId="0" fontId="18" fillId="6" borderId="5" xfId="0" applyFont="1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Protection="1">
      <protection locked="0"/>
    </xf>
    <xf numFmtId="0" fontId="0" fillId="3" borderId="0" xfId="0" applyFill="1" applyAlignment="1" applyProtection="1">
      <alignment horizontal="center"/>
    </xf>
    <xf numFmtId="0" fontId="0" fillId="3" borderId="20" xfId="0" applyFill="1" applyBorder="1" applyAlignment="1" applyProtection="1">
      <alignment horizontal="right"/>
    </xf>
    <xf numFmtId="0" fontId="0" fillId="3" borderId="21" xfId="0" applyFill="1" applyBorder="1" applyProtection="1"/>
    <xf numFmtId="43" fontId="18" fillId="6" borderId="5" xfId="1" applyFont="1" applyFill="1" applyBorder="1" applyProtection="1"/>
    <xf numFmtId="0" fontId="0" fillId="3" borderId="1" xfId="0" applyFill="1" applyBorder="1" applyAlignment="1" applyProtection="1">
      <alignment horizontal="right"/>
    </xf>
    <xf numFmtId="0" fontId="0" fillId="3" borderId="5" xfId="0" applyFill="1" applyBorder="1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0" fillId="0" borderId="5" xfId="0" applyBorder="1" applyProtection="1"/>
    <xf numFmtId="0" fontId="18" fillId="6" borderId="5" xfId="0" applyFont="1" applyFill="1" applyBorder="1" applyProtection="1"/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right"/>
    </xf>
    <xf numFmtId="0" fontId="5" fillId="0" borderId="5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5" fillId="4" borderId="4" xfId="0" applyFont="1" applyFill="1" applyBorder="1" applyProtection="1"/>
    <xf numFmtId="0" fontId="0" fillId="0" borderId="0" xfId="0" applyAlignment="1" applyProtection="1">
      <alignment horizontal="right"/>
    </xf>
    <xf numFmtId="43" fontId="18" fillId="7" borderId="27" xfId="1" applyFont="1" applyFill="1" applyBorder="1" applyProtection="1"/>
    <xf numFmtId="43" fontId="16" fillId="4" borderId="2" xfId="1" applyFont="1" applyFill="1" applyBorder="1" applyProtection="1">
      <protection locked="0"/>
    </xf>
    <xf numFmtId="43" fontId="5" fillId="0" borderId="0" xfId="1" applyFont="1" applyBorder="1" applyProtection="1">
      <protection locked="0"/>
    </xf>
    <xf numFmtId="0" fontId="0" fillId="0" borderId="0" xfId="0" applyBorder="1" applyProtection="1">
      <protection locked="0"/>
    </xf>
    <xf numFmtId="43" fontId="0" fillId="0" borderId="0" xfId="0" applyNumberFormat="1" applyBorder="1" applyProtection="1">
      <protection locked="0"/>
    </xf>
    <xf numFmtId="0" fontId="11" fillId="0" borderId="0" xfId="0" applyFont="1" applyFill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43" fontId="21" fillId="0" borderId="1" xfId="2" applyFont="1" applyFill="1" applyBorder="1" applyAlignment="1" applyProtection="1">
      <alignment horizontal="center"/>
    </xf>
    <xf numFmtId="43" fontId="21" fillId="0" borderId="0" xfId="2" applyFont="1" applyFill="1" applyBorder="1" applyAlignment="1" applyProtection="1">
      <alignment horizontal="center"/>
    </xf>
    <xf numFmtId="43" fontId="21" fillId="0" borderId="1" xfId="1" applyFont="1" applyBorder="1" applyProtection="1"/>
    <xf numFmtId="43" fontId="21" fillId="0" borderId="0" xfId="1" applyFont="1" applyBorder="1" applyProtection="1"/>
    <xf numFmtId="43" fontId="11" fillId="0" borderId="1" xfId="1" applyFont="1" applyBorder="1" applyAlignment="1" applyProtection="1">
      <alignment horizontal="center"/>
    </xf>
    <xf numFmtId="164" fontId="11" fillId="0" borderId="1" xfId="1" applyNumberFormat="1" applyFont="1" applyFill="1" applyBorder="1" applyAlignment="1" applyProtection="1">
      <alignment horizontal="center"/>
    </xf>
    <xf numFmtId="164" fontId="11" fillId="0" borderId="0" xfId="1" applyNumberFormat="1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43" fontId="14" fillId="0" borderId="1" xfId="1" applyFont="1" applyBorder="1" applyProtection="1"/>
    <xf numFmtId="43" fontId="16" fillId="4" borderId="2" xfId="1" applyFont="1" applyFill="1" applyBorder="1" applyProtection="1"/>
    <xf numFmtId="43" fontId="5" fillId="0" borderId="0" xfId="1" applyFont="1" applyBorder="1" applyProtection="1"/>
    <xf numFmtId="43" fontId="8" fillId="5" borderId="11" xfId="1" applyFont="1" applyFill="1" applyBorder="1" applyProtection="1"/>
    <xf numFmtId="43" fontId="5" fillId="5" borderId="12" xfId="1" applyFont="1" applyFill="1" applyBorder="1" applyProtection="1"/>
    <xf numFmtId="164" fontId="4" fillId="0" borderId="1" xfId="1" applyNumberFormat="1" applyFont="1" applyBorder="1" applyProtection="1">
      <protection locked="0"/>
    </xf>
    <xf numFmtId="43" fontId="16" fillId="4" borderId="4" xfId="1" applyFont="1" applyFill="1" applyBorder="1" applyProtection="1">
      <protection locked="0"/>
    </xf>
    <xf numFmtId="0" fontId="5" fillId="0" borderId="0" xfId="0" applyFont="1" applyFill="1" applyAlignment="1" applyProtection="1">
      <alignment horizontal="center"/>
    </xf>
    <xf numFmtId="43" fontId="4" fillId="0" borderId="1" xfId="2" applyFont="1" applyFill="1" applyBorder="1" applyAlignment="1" applyProtection="1">
      <alignment horizontal="center"/>
    </xf>
    <xf numFmtId="43" fontId="4" fillId="0" borderId="0" xfId="2" applyFont="1" applyFill="1" applyBorder="1" applyAlignment="1" applyProtection="1">
      <alignment horizontal="center"/>
    </xf>
    <xf numFmtId="164" fontId="18" fillId="0" borderId="1" xfId="1" applyNumberFormat="1" applyFont="1" applyFill="1" applyBorder="1" applyAlignment="1" applyProtection="1">
      <alignment horizontal="center"/>
    </xf>
    <xf numFmtId="164" fontId="18" fillId="0" borderId="0" xfId="1" applyNumberFormat="1" applyFont="1" applyFill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43" fontId="19" fillId="4" borderId="1" xfId="1" applyFont="1" applyFill="1" applyBorder="1" applyProtection="1"/>
    <xf numFmtId="43" fontId="3" fillId="0" borderId="28" xfId="1" applyFont="1" applyFill="1" applyBorder="1" applyProtection="1"/>
    <xf numFmtId="43" fontId="3" fillId="0" borderId="0" xfId="1" applyFont="1" applyFill="1" applyBorder="1" applyProtection="1"/>
    <xf numFmtId="43" fontId="9" fillId="0" borderId="1" xfId="2" applyFont="1" applyBorder="1" applyAlignment="1" applyProtection="1">
      <alignment horizontal="center"/>
      <protection locked="0"/>
    </xf>
    <xf numFmtId="43" fontId="16" fillId="0" borderId="5" xfId="1" applyFont="1" applyBorder="1" applyAlignment="1" applyProtection="1">
      <protection locked="0"/>
    </xf>
    <xf numFmtId="43" fontId="16" fillId="0" borderId="6" xfId="1" applyFont="1" applyBorder="1" applyAlignment="1" applyProtection="1">
      <protection locked="0"/>
    </xf>
    <xf numFmtId="164" fontId="9" fillId="0" borderId="1" xfId="1" applyNumberFormat="1" applyFont="1" applyBorder="1" applyAlignment="1" applyProtection="1">
      <alignment horizontal="center"/>
      <protection locked="0"/>
    </xf>
    <xf numFmtId="164" fontId="9" fillId="0" borderId="1" xfId="1" applyNumberFormat="1" applyFont="1" applyBorder="1" applyAlignment="1" applyProtection="1">
      <alignment horizontal="left"/>
      <protection locked="0"/>
    </xf>
    <xf numFmtId="0" fontId="8" fillId="2" borderId="2" xfId="0" applyFont="1" applyFill="1" applyBorder="1" applyProtection="1">
      <protection locked="0"/>
    </xf>
    <xf numFmtId="43" fontId="8" fillId="0" borderId="0" xfId="0" applyNumberFormat="1" applyFont="1" applyFill="1" applyBorder="1" applyProtection="1">
      <protection locked="0"/>
    </xf>
    <xf numFmtId="43" fontId="6" fillId="0" borderId="0" xfId="0" applyNumberFormat="1" applyFont="1" applyBorder="1" applyProtection="1">
      <protection locked="0"/>
    </xf>
    <xf numFmtId="43" fontId="15" fillId="4" borderId="1" xfId="2" applyFont="1" applyFill="1" applyBorder="1" applyAlignment="1" applyProtection="1">
      <alignment horizontal="center"/>
    </xf>
    <xf numFmtId="43" fontId="15" fillId="0" borderId="1" xfId="2" applyFont="1" applyFill="1" applyBorder="1" applyAlignment="1" applyProtection="1">
      <alignment horizontal="center"/>
    </xf>
    <xf numFmtId="43" fontId="15" fillId="0" borderId="0" xfId="2" applyFont="1" applyFill="1" applyBorder="1" applyAlignment="1" applyProtection="1">
      <alignment horizontal="center"/>
    </xf>
    <xf numFmtId="43" fontId="15" fillId="4" borderId="1" xfId="1" applyFont="1" applyFill="1" applyBorder="1" applyProtection="1"/>
    <xf numFmtId="43" fontId="15" fillId="0" borderId="1" xfId="1" applyFont="1" applyBorder="1" applyProtection="1"/>
    <xf numFmtId="43" fontId="15" fillId="0" borderId="0" xfId="1" applyFont="1" applyBorder="1" applyProtection="1"/>
    <xf numFmtId="43" fontId="16" fillId="0" borderId="7" xfId="1" applyFont="1" applyBorder="1" applyAlignment="1" applyProtection="1"/>
    <xf numFmtId="43" fontId="16" fillId="0" borderId="0" xfId="1" applyFont="1" applyBorder="1" applyAlignment="1" applyProtection="1">
      <alignment horizontal="center"/>
    </xf>
    <xf numFmtId="164" fontId="15" fillId="4" borderId="1" xfId="1" applyNumberFormat="1" applyFont="1" applyFill="1" applyBorder="1" applyAlignment="1" applyProtection="1">
      <alignment horizontal="center"/>
    </xf>
    <xf numFmtId="164" fontId="15" fillId="0" borderId="1" xfId="1" applyNumberFormat="1" applyFont="1" applyFill="1" applyBorder="1" applyAlignment="1" applyProtection="1">
      <alignment horizontal="center"/>
    </xf>
    <xf numFmtId="0" fontId="15" fillId="4" borderId="1" xfId="0" applyFont="1" applyFill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9" fillId="4" borderId="1" xfId="0" applyFont="1" applyFill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43" fontId="19" fillId="0" borderId="1" xfId="1" applyFont="1" applyBorder="1" applyProtection="1"/>
    <xf numFmtId="0" fontId="19" fillId="0" borderId="1" xfId="0" applyFont="1" applyBorder="1" applyAlignment="1" applyProtection="1">
      <alignment horizontal="left"/>
    </xf>
    <xf numFmtId="43" fontId="3" fillId="0" borderId="1" xfId="1" applyFont="1" applyBorder="1" applyProtection="1"/>
    <xf numFmtId="43" fontId="20" fillId="4" borderId="2" xfId="1" applyFont="1" applyFill="1" applyBorder="1" applyProtection="1"/>
    <xf numFmtId="43" fontId="20" fillId="4" borderId="3" xfId="1" applyFont="1" applyFill="1" applyBorder="1" applyProtection="1"/>
    <xf numFmtId="43" fontId="20" fillId="0" borderId="0" xfId="1" applyFont="1" applyBorder="1" applyProtection="1"/>
    <xf numFmtId="43" fontId="8" fillId="2" borderId="3" xfId="0" applyNumberFormat="1" applyFont="1" applyFill="1" applyBorder="1" applyProtection="1"/>
    <xf numFmtId="43" fontId="8" fillId="0" borderId="0" xfId="0" applyNumberFormat="1" applyFont="1" applyFill="1" applyBorder="1" applyProtection="1"/>
    <xf numFmtId="43" fontId="8" fillId="5" borderId="15" xfId="0" applyNumberFormat="1" applyFont="1" applyFill="1" applyBorder="1" applyProtection="1"/>
    <xf numFmtId="43" fontId="8" fillId="5" borderId="16" xfId="0" applyNumberFormat="1" applyFont="1" applyFill="1" applyBorder="1" applyProtection="1"/>
    <xf numFmtId="43" fontId="5" fillId="0" borderId="0" xfId="1" applyFont="1" applyFill="1" applyBorder="1" applyProtection="1"/>
    <xf numFmtId="0" fontId="6" fillId="0" borderId="0" xfId="0" applyFont="1" applyProtection="1"/>
    <xf numFmtId="43" fontId="6" fillId="0" borderId="0" xfId="1" applyFont="1" applyAlignment="1" applyProtection="1">
      <alignment horizontal="center"/>
    </xf>
    <xf numFmtId="0" fontId="7" fillId="0" borderId="0" xfId="0" applyFont="1" applyProtection="1"/>
    <xf numFmtId="164" fontId="9" fillId="0" borderId="0" xfId="1" applyNumberFormat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43" fontId="19" fillId="0" borderId="0" xfId="1" applyFont="1" applyBorder="1" applyProtection="1"/>
    <xf numFmtId="43" fontId="16" fillId="0" borderId="0" xfId="1" applyFont="1" applyBorder="1" applyProtection="1">
      <protection locked="0"/>
    </xf>
    <xf numFmtId="0" fontId="16" fillId="0" borderId="0" xfId="0" applyFont="1" applyProtection="1">
      <protection locked="0"/>
    </xf>
    <xf numFmtId="43" fontId="12" fillId="0" borderId="0" xfId="2" applyFont="1" applyFill="1" applyBorder="1" applyAlignment="1" applyProtection="1">
      <alignment horizontal="center"/>
    </xf>
    <xf numFmtId="43" fontId="13" fillId="0" borderId="0" xfId="1" applyFont="1" applyBorder="1" applyProtection="1"/>
    <xf numFmtId="43" fontId="16" fillId="0" borderId="0" xfId="1" applyFont="1" applyBorder="1" applyProtection="1"/>
    <xf numFmtId="43" fontId="16" fillId="5" borderId="11" xfId="1" applyFont="1" applyFill="1" applyBorder="1" applyProtection="1"/>
    <xf numFmtId="43" fontId="16" fillId="5" borderId="12" xfId="1" applyFont="1" applyFill="1" applyBorder="1" applyProtection="1"/>
    <xf numFmtId="43" fontId="16" fillId="0" borderId="0" xfId="1" applyFont="1" applyFill="1" applyBorder="1" applyProtection="1"/>
    <xf numFmtId="0" fontId="8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3" borderId="29" xfId="0" applyFont="1" applyFill="1" applyBorder="1" applyAlignment="1" applyProtection="1"/>
    <xf numFmtId="43" fontId="9" fillId="4" borderId="1" xfId="2" applyFont="1" applyFill="1" applyBorder="1" applyAlignment="1" applyProtection="1">
      <alignment horizontal="center"/>
    </xf>
    <xf numFmtId="43" fontId="9" fillId="0" borderId="1" xfId="2" applyFont="1" applyFill="1" applyBorder="1" applyAlignment="1" applyProtection="1">
      <alignment horizontal="center"/>
    </xf>
    <xf numFmtId="43" fontId="9" fillId="0" borderId="0" xfId="2" applyFont="1" applyFill="1" applyBorder="1" applyAlignment="1" applyProtection="1">
      <alignment horizontal="center"/>
    </xf>
    <xf numFmtId="43" fontId="5" fillId="2" borderId="0" xfId="0" applyNumberFormat="1" applyFont="1" applyFill="1" applyProtection="1"/>
    <xf numFmtId="43" fontId="6" fillId="0" borderId="0" xfId="1" applyFont="1" applyBorder="1" applyAlignment="1" applyProtection="1">
      <alignment horizontal="center"/>
    </xf>
    <xf numFmtId="43" fontId="5" fillId="5" borderId="11" xfId="1" applyFont="1" applyFill="1" applyBorder="1" applyProtection="1"/>
    <xf numFmtId="0" fontId="5" fillId="3" borderId="2" xfId="0" applyFont="1" applyFill="1" applyBorder="1" applyAlignment="1" applyProtection="1"/>
    <xf numFmtId="0" fontId="5" fillId="0" borderId="20" xfId="0" applyFont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  <protection locked="0"/>
    </xf>
    <xf numFmtId="0" fontId="5" fillId="0" borderId="7" xfId="0" applyFont="1" applyBorder="1" applyAlignment="1" applyProtection="1">
      <protection locked="0"/>
    </xf>
    <xf numFmtId="0" fontId="16" fillId="0" borderId="0" xfId="0" applyFont="1" applyProtection="1"/>
    <xf numFmtId="0" fontId="5" fillId="3" borderId="0" xfId="0" applyFont="1" applyFill="1" applyBorder="1" applyAlignment="1" applyProtection="1"/>
    <xf numFmtId="0" fontId="16" fillId="3" borderId="0" xfId="0" applyFont="1" applyFill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9" fillId="0" borderId="0" xfId="0" applyFont="1" applyProtection="1"/>
    <xf numFmtId="43" fontId="5" fillId="4" borderId="23" xfId="1" applyFont="1" applyFill="1" applyBorder="1" applyProtection="1"/>
    <xf numFmtId="43" fontId="16" fillId="0" borderId="0" xfId="0" applyNumberFormat="1" applyFont="1" applyFill="1" applyBorder="1" applyProtection="1"/>
    <xf numFmtId="43" fontId="16" fillId="0" borderId="0" xfId="0" applyNumberFormat="1" applyFont="1" applyFill="1" applyProtection="1"/>
    <xf numFmtId="0" fontId="5" fillId="4" borderId="0" xfId="0" applyFont="1" applyFill="1" applyProtection="1"/>
    <xf numFmtId="43" fontId="5" fillId="4" borderId="1" xfId="1" applyFont="1" applyFill="1" applyBorder="1" applyProtection="1">
      <protection locked="0"/>
    </xf>
    <xf numFmtId="0" fontId="5" fillId="3" borderId="0" xfId="0" applyFont="1" applyFill="1" applyAlignment="1" applyProtection="1">
      <alignment horizontal="center"/>
    </xf>
    <xf numFmtId="43" fontId="20" fillId="4" borderId="1" xfId="1" applyFont="1" applyFill="1" applyBorder="1" applyProtection="1"/>
    <xf numFmtId="43" fontId="5" fillId="4" borderId="1" xfId="1" applyFont="1" applyFill="1" applyBorder="1" applyProtection="1"/>
    <xf numFmtId="43" fontId="7" fillId="0" borderId="0" xfId="0" applyNumberFormat="1" applyFont="1" applyFill="1" applyBorder="1" applyProtection="1"/>
    <xf numFmtId="43" fontId="7" fillId="0" borderId="0" xfId="0" applyNumberFormat="1" applyFont="1" applyFill="1" applyProtection="1"/>
    <xf numFmtId="43" fontId="7" fillId="0" borderId="0" xfId="1" applyFont="1" applyFill="1" applyBorder="1" applyProtection="1"/>
    <xf numFmtId="43" fontId="7" fillId="4" borderId="1" xfId="1" applyFont="1" applyFill="1" applyBorder="1" applyProtection="1">
      <protection locked="0"/>
    </xf>
    <xf numFmtId="43" fontId="7" fillId="4" borderId="1" xfId="1" applyFont="1" applyFill="1" applyBorder="1" applyProtection="1"/>
    <xf numFmtId="0" fontId="5" fillId="3" borderId="0" xfId="0" applyFont="1" applyFill="1" applyBorder="1" applyAlignment="1" applyProtection="1">
      <protection locked="0"/>
    </xf>
    <xf numFmtId="43" fontId="3" fillId="0" borderId="0" xfId="1" applyFont="1" applyProtection="1">
      <protection locked="0"/>
    </xf>
    <xf numFmtId="0" fontId="7" fillId="0" borderId="1" xfId="0" applyFont="1" applyBorder="1" applyProtection="1"/>
    <xf numFmtId="0" fontId="0" fillId="0" borderId="1" xfId="0" applyBorder="1" applyProtection="1"/>
    <xf numFmtId="43" fontId="6" fillId="0" borderId="1" xfId="0" applyNumberFormat="1" applyFont="1" applyBorder="1" applyProtection="1"/>
    <xf numFmtId="43" fontId="3" fillId="5" borderId="11" xfId="1" applyFont="1" applyFill="1" applyBorder="1" applyProtection="1"/>
    <xf numFmtId="43" fontId="3" fillId="5" borderId="12" xfId="1" applyFont="1" applyFill="1" applyBorder="1" applyProtection="1"/>
    <xf numFmtId="43" fontId="0" fillId="5" borderId="15" xfId="0" applyNumberFormat="1" applyFill="1" applyBorder="1" applyProtection="1"/>
    <xf numFmtId="43" fontId="0" fillId="5" borderId="16" xfId="0" applyNumberFormat="1" applyFill="1" applyBorder="1" applyProtection="1"/>
    <xf numFmtId="0" fontId="5" fillId="3" borderId="29" xfId="0" applyFont="1" applyFill="1" applyBorder="1" applyAlignment="1" applyProtection="1">
      <protection locked="0"/>
    </xf>
    <xf numFmtId="43" fontId="6" fillId="8" borderId="1" xfId="1" applyFont="1" applyFill="1" applyBorder="1" applyProtection="1">
      <protection locked="0"/>
    </xf>
    <xf numFmtId="0" fontId="0" fillId="8" borderId="0" xfId="0" applyFill="1" applyProtection="1">
      <protection locked="0"/>
    </xf>
    <xf numFmtId="43" fontId="3" fillId="8" borderId="1" xfId="1" applyFont="1" applyFill="1" applyBorder="1" applyProtection="1">
      <protection locked="0"/>
    </xf>
    <xf numFmtId="0" fontId="0" fillId="8" borderId="0" xfId="0" applyFill="1" applyProtection="1"/>
    <xf numFmtId="43" fontId="8" fillId="5" borderId="12" xfId="1" applyFont="1" applyFill="1" applyBorder="1" applyProtection="1"/>
    <xf numFmtId="43" fontId="3" fillId="8" borderId="0" xfId="1" applyFont="1" applyFill="1" applyProtection="1">
      <protection locked="0"/>
    </xf>
    <xf numFmtId="43" fontId="3" fillId="0" borderId="0" xfId="1" applyFont="1" applyProtection="1"/>
    <xf numFmtId="43" fontId="6" fillId="4" borderId="1" xfId="1" applyFont="1" applyFill="1" applyBorder="1" applyProtection="1">
      <protection locked="0"/>
    </xf>
    <xf numFmtId="0" fontId="5" fillId="0" borderId="6" xfId="0" applyFont="1" applyBorder="1" applyAlignment="1" applyProtection="1"/>
    <xf numFmtId="43" fontId="4" fillId="0" borderId="1" xfId="2" applyFont="1" applyBorder="1" applyAlignment="1" applyProtection="1">
      <alignment horizontal="center"/>
    </xf>
    <xf numFmtId="43" fontId="5" fillId="0" borderId="6" xfId="1" applyFont="1" applyBorder="1" applyAlignment="1" applyProtection="1"/>
    <xf numFmtId="164" fontId="4" fillId="0" borderId="1" xfId="1" applyNumberFormat="1" applyFont="1" applyBorder="1" applyProtection="1"/>
    <xf numFmtId="0" fontId="5" fillId="2" borderId="2" xfId="0" applyFont="1" applyFill="1" applyBorder="1" applyProtection="1"/>
    <xf numFmtId="43" fontId="5" fillId="3" borderId="0" xfId="1" applyFont="1" applyFill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  <xf numFmtId="43" fontId="4" fillId="0" borderId="0" xfId="1" applyFont="1" applyBorder="1" applyAlignment="1" applyProtection="1">
      <alignment horizontal="center"/>
    </xf>
    <xf numFmtId="43" fontId="5" fillId="0" borderId="0" xfId="1" applyFont="1" applyFill="1" applyProtection="1"/>
    <xf numFmtId="43" fontId="0" fillId="5" borderId="15" xfId="0" applyNumberFormat="1" applyFont="1" applyFill="1" applyBorder="1" applyProtection="1"/>
    <xf numFmtId="43" fontId="0" fillId="5" borderId="16" xfId="0" applyNumberFormat="1" applyFont="1" applyFill="1" applyBorder="1" applyProtection="1"/>
    <xf numFmtId="0" fontId="12" fillId="0" borderId="0" xfId="0" applyFont="1" applyProtection="1">
      <protection locked="0"/>
    </xf>
    <xf numFmtId="0" fontId="12" fillId="0" borderId="0" xfId="0" applyFont="1" applyProtection="1"/>
    <xf numFmtId="43" fontId="12" fillId="0" borderId="0" xfId="1" applyFont="1" applyAlignment="1" applyProtection="1">
      <alignment horizontal="center"/>
    </xf>
    <xf numFmtId="43" fontId="12" fillId="0" borderId="0" xfId="1" applyFont="1" applyProtection="1"/>
    <xf numFmtId="0" fontId="4" fillId="9" borderId="0" xfId="0" applyFont="1" applyFill="1" applyProtection="1">
      <protection locked="0"/>
    </xf>
    <xf numFmtId="0" fontId="22" fillId="4" borderId="1" xfId="0" applyFont="1" applyFill="1" applyBorder="1" applyProtection="1"/>
    <xf numFmtId="43" fontId="22" fillId="0" borderId="1" xfId="1" applyFont="1" applyBorder="1" applyAlignment="1" applyProtection="1">
      <alignment horizontal="center"/>
    </xf>
    <xf numFmtId="43" fontId="23" fillId="0" borderId="1" xfId="2" applyFont="1" applyFill="1" applyBorder="1" applyAlignment="1" applyProtection="1">
      <alignment horizontal="center"/>
      <protection locked="0"/>
    </xf>
    <xf numFmtId="43" fontId="23" fillId="0" borderId="1" xfId="2" applyFont="1" applyFill="1" applyBorder="1" applyAlignment="1" applyProtection="1">
      <alignment horizontal="left"/>
      <protection locked="0"/>
    </xf>
    <xf numFmtId="0" fontId="22" fillId="0" borderId="1" xfId="0" applyFont="1" applyBorder="1" applyProtection="1">
      <protection locked="0"/>
    </xf>
    <xf numFmtId="43" fontId="22" fillId="0" borderId="1" xfId="1" applyFont="1" applyBorder="1" applyProtection="1">
      <protection locked="0"/>
    </xf>
    <xf numFmtId="43" fontId="22" fillId="4" borderId="1" xfId="1" applyFont="1" applyFill="1" applyBorder="1" applyProtection="1"/>
    <xf numFmtId="0" fontId="22" fillId="0" borderId="0" xfId="0" applyFont="1" applyProtection="1">
      <protection locked="0"/>
    </xf>
    <xf numFmtId="0" fontId="22" fillId="4" borderId="0" xfId="0" applyFont="1" applyFill="1" applyProtection="1"/>
    <xf numFmtId="43" fontId="22" fillId="0" borderId="0" xfId="1" applyFont="1" applyAlignment="1" applyProtection="1">
      <alignment horizontal="center"/>
    </xf>
    <xf numFmtId="43" fontId="22" fillId="4" borderId="1" xfId="0" applyNumberFormat="1" applyFont="1" applyFill="1" applyBorder="1" applyProtection="1"/>
    <xf numFmtId="43" fontId="23" fillId="0" borderId="1" xfId="1" applyFont="1" applyFill="1" applyBorder="1" applyAlignment="1" applyProtection="1">
      <alignment horizontal="center"/>
    </xf>
    <xf numFmtId="43" fontId="22" fillId="0" borderId="0" xfId="1" applyFont="1" applyBorder="1" applyProtection="1">
      <protection locked="0"/>
    </xf>
    <xf numFmtId="43" fontId="22" fillId="4" borderId="0" xfId="1" applyFont="1" applyFill="1" applyBorder="1" applyProtection="1"/>
    <xf numFmtId="43" fontId="22" fillId="0" borderId="0" xfId="1" applyFont="1" applyBorder="1" applyAlignment="1" applyProtection="1">
      <alignment horizontal="center"/>
    </xf>
    <xf numFmtId="43" fontId="22" fillId="0" borderId="0" xfId="1" applyFont="1" applyBorder="1" applyProtection="1"/>
    <xf numFmtId="43" fontId="22" fillId="5" borderId="23" xfId="1" applyFont="1" applyFill="1" applyBorder="1" applyProtection="1"/>
    <xf numFmtId="43" fontId="22" fillId="5" borderId="3" xfId="1" applyFont="1" applyFill="1" applyBorder="1" applyProtection="1"/>
    <xf numFmtId="0" fontId="22" fillId="0" borderId="0" xfId="0" applyFont="1" applyProtection="1"/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/>
    <xf numFmtId="0" fontId="23" fillId="0" borderId="0" xfId="0" applyFont="1" applyFill="1" applyBorder="1" applyAlignment="1" applyProtection="1"/>
    <xf numFmtId="0" fontId="23" fillId="0" borderId="0" xfId="0" applyFont="1" applyFill="1" applyAlignment="1" applyProtection="1">
      <alignment horizontal="center"/>
      <protection locked="0"/>
    </xf>
    <xf numFmtId="0" fontId="23" fillId="0" borderId="30" xfId="0" applyFont="1" applyBorder="1" applyAlignment="1" applyProtection="1"/>
    <xf numFmtId="0" fontId="23" fillId="0" borderId="1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7" xfId="0" applyFont="1" applyBorder="1" applyAlignment="1" applyProtection="1"/>
    <xf numFmtId="43" fontId="23" fillId="0" borderId="1" xfId="2" applyFont="1" applyBorder="1" applyAlignment="1" applyProtection="1">
      <alignment horizontal="center"/>
      <protection locked="0"/>
    </xf>
    <xf numFmtId="43" fontId="24" fillId="4" borderId="1" xfId="2" applyFont="1" applyFill="1" applyBorder="1" applyAlignment="1" applyProtection="1">
      <alignment horizontal="center"/>
    </xf>
    <xf numFmtId="43" fontId="24" fillId="0" borderId="1" xfId="2" applyFont="1" applyFill="1" applyBorder="1" applyAlignment="1" applyProtection="1">
      <alignment horizontal="center"/>
    </xf>
    <xf numFmtId="43" fontId="23" fillId="0" borderId="0" xfId="2" applyFont="1" applyFill="1" applyBorder="1" applyAlignment="1" applyProtection="1">
      <alignment horizontal="center"/>
      <protection locked="0"/>
    </xf>
    <xf numFmtId="43" fontId="24" fillId="4" borderId="1" xfId="1" applyFont="1" applyFill="1" applyBorder="1" applyProtection="1"/>
    <xf numFmtId="43" fontId="24" fillId="0" borderId="1" xfId="1" applyFont="1" applyBorder="1" applyProtection="1"/>
    <xf numFmtId="43" fontId="23" fillId="0" borderId="7" xfId="1" applyFont="1" applyBorder="1" applyAlignment="1" applyProtection="1"/>
    <xf numFmtId="43" fontId="23" fillId="0" borderId="1" xfId="1" applyFont="1" applyBorder="1" applyAlignment="1" applyProtection="1">
      <alignment horizontal="center"/>
    </xf>
    <xf numFmtId="43" fontId="23" fillId="0" borderId="0" xfId="1" applyFont="1" applyBorder="1" applyAlignment="1" applyProtection="1">
      <alignment horizontal="center"/>
    </xf>
    <xf numFmtId="43" fontId="23" fillId="0" borderId="0" xfId="1" applyFont="1" applyBorder="1" applyAlignment="1" applyProtection="1">
      <alignment horizontal="center"/>
      <protection locked="0"/>
    </xf>
    <xf numFmtId="164" fontId="25" fillId="0" borderId="1" xfId="1" applyNumberFormat="1" applyFont="1" applyFill="1" applyBorder="1" applyAlignment="1" applyProtection="1">
      <alignment horizontal="center"/>
      <protection locked="0"/>
    </xf>
    <xf numFmtId="164" fontId="25" fillId="0" borderId="1" xfId="1" applyNumberFormat="1" applyFont="1" applyFill="1" applyBorder="1" applyProtection="1">
      <protection locked="0"/>
    </xf>
    <xf numFmtId="164" fontId="25" fillId="4" borderId="1" xfId="1" applyNumberFormat="1" applyFont="1" applyFill="1" applyBorder="1" applyAlignment="1" applyProtection="1">
      <alignment horizontal="center"/>
    </xf>
    <xf numFmtId="164" fontId="25" fillId="0" borderId="1" xfId="1" applyNumberFormat="1" applyFont="1" applyFill="1" applyBorder="1" applyAlignment="1" applyProtection="1">
      <alignment horizontal="center"/>
    </xf>
    <xf numFmtId="164" fontId="23" fillId="0" borderId="0" xfId="1" applyNumberFormat="1" applyFont="1" applyFill="1" applyBorder="1" applyAlignment="1" applyProtection="1">
      <alignment horizontal="center"/>
      <protection locked="0"/>
    </xf>
    <xf numFmtId="164" fontId="25" fillId="0" borderId="1" xfId="1" applyNumberFormat="1" applyFont="1" applyFill="1" applyBorder="1" applyAlignment="1" applyProtection="1">
      <alignment horizontal="left"/>
      <protection locked="0"/>
    </xf>
    <xf numFmtId="0" fontId="25" fillId="4" borderId="1" xfId="0" applyFont="1" applyFill="1" applyBorder="1" applyAlignment="1" applyProtection="1">
      <alignment horizontal="center"/>
    </xf>
    <xf numFmtId="0" fontId="25" fillId="0" borderId="1" xfId="0" applyFont="1" applyBorder="1" applyAlignment="1" applyProtection="1">
      <alignment horizontal="center"/>
    </xf>
    <xf numFmtId="43" fontId="26" fillId="0" borderId="1" xfId="1" applyFont="1" applyFill="1" applyBorder="1" applyProtection="1">
      <protection locked="0"/>
    </xf>
    <xf numFmtId="43" fontId="26" fillId="4" borderId="1" xfId="1" applyFont="1" applyFill="1" applyBorder="1" applyProtection="1"/>
    <xf numFmtId="43" fontId="26" fillId="0" borderId="1" xfId="1" applyFont="1" applyBorder="1" applyProtection="1"/>
    <xf numFmtId="43" fontId="25" fillId="0" borderId="7" xfId="1" applyFont="1" applyFill="1" applyBorder="1" applyAlignment="1" applyProtection="1"/>
    <xf numFmtId="43" fontId="25" fillId="0" borderId="1" xfId="1" applyFont="1" applyBorder="1" applyAlignment="1" applyProtection="1">
      <alignment horizontal="center"/>
    </xf>
    <xf numFmtId="0" fontId="25" fillId="0" borderId="1" xfId="0" applyFont="1" applyFill="1" applyBorder="1" applyAlignment="1" applyProtection="1">
      <alignment horizontal="center"/>
      <protection locked="0"/>
    </xf>
    <xf numFmtId="43" fontId="23" fillId="4" borderId="4" xfId="1" applyFont="1" applyFill="1" applyBorder="1" applyProtection="1">
      <protection locked="0"/>
    </xf>
    <xf numFmtId="43" fontId="23" fillId="4" borderId="2" xfId="1" applyFont="1" applyFill="1" applyBorder="1" applyProtection="1">
      <protection locked="0"/>
    </xf>
    <xf numFmtId="43" fontId="23" fillId="4" borderId="2" xfId="1" applyFont="1" applyFill="1" applyBorder="1" applyProtection="1"/>
    <xf numFmtId="43" fontId="25" fillId="4" borderId="3" xfId="1" applyFont="1" applyFill="1" applyBorder="1" applyProtection="1"/>
    <xf numFmtId="43" fontId="27" fillId="0" borderId="0" xfId="1" applyFont="1" applyFill="1" applyBorder="1" applyProtection="1"/>
    <xf numFmtId="0" fontId="22" fillId="0" borderId="0" xfId="0" applyFont="1" applyFill="1" applyProtection="1"/>
    <xf numFmtId="0" fontId="23" fillId="2" borderId="4" xfId="0" applyFont="1" applyFill="1" applyBorder="1" applyProtection="1">
      <protection locked="0"/>
    </xf>
    <xf numFmtId="0" fontId="23" fillId="2" borderId="2" xfId="0" applyFont="1" applyFill="1" applyBorder="1" applyProtection="1">
      <protection locked="0"/>
    </xf>
    <xf numFmtId="43" fontId="23" fillId="2" borderId="3" xfId="0" applyNumberFormat="1" applyFont="1" applyFill="1" applyBorder="1" applyProtection="1"/>
    <xf numFmtId="43" fontId="23" fillId="0" borderId="0" xfId="0" applyNumberFormat="1" applyFont="1" applyFill="1" applyBorder="1" applyProtection="1"/>
    <xf numFmtId="43" fontId="23" fillId="0" borderId="0" xfId="0" applyNumberFormat="1" applyFont="1" applyFill="1" applyBorder="1" applyProtection="1">
      <protection locked="0"/>
    </xf>
    <xf numFmtId="43" fontId="23" fillId="0" borderId="0" xfId="0" applyNumberFormat="1" applyFont="1" applyFill="1" applyProtection="1"/>
    <xf numFmtId="43" fontId="23" fillId="0" borderId="0" xfId="1" applyFont="1" applyAlignment="1" applyProtection="1">
      <alignment horizontal="center"/>
    </xf>
    <xf numFmtId="43" fontId="23" fillId="0" borderId="0" xfId="1" applyFont="1" applyProtection="1"/>
    <xf numFmtId="0" fontId="23" fillId="3" borderId="4" xfId="0" applyFont="1" applyFill="1" applyBorder="1" applyAlignment="1" applyProtection="1">
      <protection locked="0"/>
    </xf>
    <xf numFmtId="0" fontId="23" fillId="3" borderId="2" xfId="0" applyFont="1" applyFill="1" applyBorder="1" applyAlignment="1" applyProtection="1">
      <protection locked="0"/>
    </xf>
    <xf numFmtId="0" fontId="23" fillId="3" borderId="3" xfId="0" applyFont="1" applyFill="1" applyBorder="1" applyAlignment="1" applyProtection="1"/>
    <xf numFmtId="0" fontId="23" fillId="0" borderId="10" xfId="0" applyFont="1" applyBorder="1" applyAlignment="1" applyProtection="1"/>
    <xf numFmtId="0" fontId="27" fillId="0" borderId="1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43" fontId="22" fillId="0" borderId="0" xfId="1" applyFont="1" applyProtection="1"/>
    <xf numFmtId="43" fontId="23" fillId="4" borderId="1" xfId="2" applyFont="1" applyFill="1" applyBorder="1" applyAlignment="1" applyProtection="1">
      <alignment horizontal="center"/>
    </xf>
    <xf numFmtId="43" fontId="27" fillId="0" borderId="1" xfId="2" applyFont="1" applyFill="1" applyBorder="1" applyAlignment="1" applyProtection="1">
      <alignment horizontal="center"/>
    </xf>
    <xf numFmtId="43" fontId="27" fillId="0" borderId="0" xfId="2" applyFont="1" applyFill="1" applyBorder="1" applyAlignment="1" applyProtection="1">
      <alignment horizontal="center"/>
    </xf>
    <xf numFmtId="43" fontId="27" fillId="0" borderId="1" xfId="1" applyFont="1" applyBorder="1" applyProtection="1"/>
    <xf numFmtId="43" fontId="27" fillId="0" borderId="0" xfId="1" applyFont="1" applyBorder="1" applyProtection="1"/>
    <xf numFmtId="43" fontId="23" fillId="0" borderId="5" xfId="1" applyFont="1" applyBorder="1" applyAlignment="1" applyProtection="1">
      <protection locked="0"/>
    </xf>
    <xf numFmtId="43" fontId="23" fillId="0" borderId="6" xfId="1" applyFont="1" applyBorder="1" applyAlignment="1" applyProtection="1">
      <protection locked="0"/>
    </xf>
    <xf numFmtId="164" fontId="23" fillId="0" borderId="1" xfId="1" applyNumberFormat="1" applyFont="1" applyBorder="1" applyAlignment="1" applyProtection="1">
      <alignment horizontal="center"/>
      <protection locked="0"/>
    </xf>
    <xf numFmtId="164" fontId="23" fillId="0" borderId="1" xfId="1" applyNumberFormat="1" applyFont="1" applyFill="1" applyBorder="1" applyProtection="1">
      <protection locked="0"/>
    </xf>
    <xf numFmtId="164" fontId="23" fillId="4" borderId="1" xfId="1" applyNumberFormat="1" applyFont="1" applyFill="1" applyBorder="1" applyAlignment="1" applyProtection="1">
      <alignment horizontal="center"/>
    </xf>
    <xf numFmtId="164" fontId="23" fillId="0" borderId="1" xfId="1" applyNumberFormat="1" applyFont="1" applyFill="1" applyBorder="1" applyAlignment="1" applyProtection="1">
      <alignment horizontal="center"/>
    </xf>
    <xf numFmtId="164" fontId="23" fillId="0" borderId="0" xfId="1" applyNumberFormat="1" applyFont="1" applyFill="1" applyBorder="1" applyAlignment="1" applyProtection="1">
      <alignment horizontal="center"/>
    </xf>
    <xf numFmtId="164" fontId="23" fillId="0" borderId="1" xfId="1" applyNumberFormat="1" applyFont="1" applyBorder="1" applyAlignment="1" applyProtection="1">
      <alignment horizontal="left"/>
      <protection locked="0"/>
    </xf>
    <xf numFmtId="0" fontId="23" fillId="4" borderId="1" xfId="0" applyFont="1" applyFill="1" applyBorder="1" applyAlignment="1" applyProtection="1">
      <alignment horizontal="center"/>
    </xf>
    <xf numFmtId="43" fontId="22" fillId="0" borderId="1" xfId="1" applyFont="1" applyFill="1" applyBorder="1" applyProtection="1">
      <protection locked="0"/>
    </xf>
    <xf numFmtId="43" fontId="22" fillId="0" borderId="1" xfId="1" applyFont="1" applyBorder="1" applyProtection="1"/>
    <xf numFmtId="0" fontId="23" fillId="0" borderId="1" xfId="0" applyFont="1" applyBorder="1" applyAlignment="1" applyProtection="1">
      <alignment horizontal="center"/>
      <protection locked="0"/>
    </xf>
    <xf numFmtId="0" fontId="23" fillId="0" borderId="1" xfId="0" applyFont="1" applyFill="1" applyBorder="1" applyAlignment="1" applyProtection="1">
      <alignment horizontal="center"/>
      <protection locked="0"/>
    </xf>
    <xf numFmtId="0" fontId="27" fillId="4" borderId="1" xfId="0" applyFont="1" applyFill="1" applyBorder="1" applyAlignment="1" applyProtection="1">
      <alignment horizontal="center"/>
    </xf>
    <xf numFmtId="43" fontId="27" fillId="4" borderId="1" xfId="1" applyFont="1" applyFill="1" applyBorder="1" applyProtection="1"/>
    <xf numFmtId="43" fontId="22" fillId="0" borderId="0" xfId="1" applyFont="1" applyProtection="1">
      <protection locked="0"/>
    </xf>
    <xf numFmtId="43" fontId="23" fillId="4" borderId="3" xfId="1" applyFont="1" applyFill="1" applyBorder="1" applyProtection="1"/>
    <xf numFmtId="43" fontId="23" fillId="5" borderId="11" xfId="1" applyFont="1" applyFill="1" applyBorder="1" applyProtection="1"/>
    <xf numFmtId="43" fontId="23" fillId="5" borderId="12" xfId="1" applyFont="1" applyFill="1" applyBorder="1" applyProtection="1"/>
    <xf numFmtId="0" fontId="23" fillId="5" borderId="13" xfId="0" applyFont="1" applyFill="1" applyBorder="1" applyProtection="1"/>
    <xf numFmtId="0" fontId="23" fillId="5" borderId="14" xfId="0" applyFont="1" applyFill="1" applyBorder="1" applyProtection="1"/>
    <xf numFmtId="43" fontId="23" fillId="5" borderId="15" xfId="0" applyNumberFormat="1" applyFont="1" applyFill="1" applyBorder="1" applyProtection="1"/>
    <xf numFmtId="43" fontId="23" fillId="5" borderId="16" xfId="0" applyNumberFormat="1" applyFont="1" applyFill="1" applyBorder="1" applyProtection="1"/>
    <xf numFmtId="43" fontId="3" fillId="0" borderId="1" xfId="1" applyFont="1" applyBorder="1"/>
    <xf numFmtId="0" fontId="4" fillId="0" borderId="1" xfId="0" applyFont="1" applyBorder="1"/>
    <xf numFmtId="43" fontId="4" fillId="0" borderId="1" xfId="1" applyFont="1" applyBorder="1"/>
    <xf numFmtId="0" fontId="4" fillId="0" borderId="0" xfId="0" applyFont="1"/>
    <xf numFmtId="0" fontId="8" fillId="0" borderId="1" xfId="0" applyFont="1" applyBorder="1"/>
    <xf numFmtId="43" fontId="8" fillId="0" borderId="1" xfId="1" applyFont="1" applyBorder="1"/>
    <xf numFmtId="0" fontId="8" fillId="0" borderId="0" xfId="0" applyFont="1"/>
    <xf numFmtId="43" fontId="3" fillId="0" borderId="1" xfId="1" applyFont="1" applyBorder="1" applyProtection="1"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5" fillId="2" borderId="0" xfId="0" applyFont="1" applyFill="1" applyBorder="1" applyProtection="1">
      <protection locked="0"/>
    </xf>
    <xf numFmtId="43" fontId="5" fillId="2" borderId="0" xfId="0" applyNumberFormat="1" applyFont="1" applyFill="1" applyBorder="1" applyProtection="1"/>
    <xf numFmtId="0" fontId="23" fillId="0" borderId="1" xfId="0" applyFont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43" fontId="10" fillId="0" borderId="5" xfId="1" applyFont="1" applyBorder="1" applyProtection="1">
      <protection locked="0"/>
    </xf>
    <xf numFmtId="43" fontId="10" fillId="0" borderId="6" xfId="1" applyFont="1" applyBorder="1" applyProtection="1">
      <protection locked="0"/>
    </xf>
    <xf numFmtId="43" fontId="19" fillId="4" borderId="7" xfId="1" applyFont="1" applyFill="1" applyBorder="1" applyProtection="1"/>
    <xf numFmtId="43" fontId="6" fillId="4" borderId="0" xfId="0" applyNumberFormat="1" applyFont="1" applyFill="1" applyBorder="1" applyProtection="1"/>
    <xf numFmtId="43" fontId="5" fillId="4" borderId="5" xfId="1" applyFont="1" applyFill="1" applyBorder="1" applyProtection="1">
      <protection locked="0"/>
    </xf>
    <xf numFmtId="43" fontId="5" fillId="4" borderId="6" xfId="1" applyFont="1" applyFill="1" applyBorder="1" applyProtection="1">
      <protection locked="0"/>
    </xf>
    <xf numFmtId="43" fontId="20" fillId="4" borderId="7" xfId="1" applyFont="1" applyFill="1" applyBorder="1" applyProtection="1"/>
    <xf numFmtId="43" fontId="5" fillId="5" borderId="0" xfId="1" applyFont="1" applyFill="1" applyBorder="1" applyProtection="1"/>
    <xf numFmtId="43" fontId="6" fillId="0" borderId="5" xfId="1" applyFont="1" applyBorder="1" applyProtection="1">
      <protection locked="0"/>
    </xf>
    <xf numFmtId="43" fontId="6" fillId="0" borderId="6" xfId="1" applyFont="1" applyBorder="1" applyProtection="1">
      <protection locked="0"/>
    </xf>
    <xf numFmtId="43" fontId="13" fillId="4" borderId="7" xfId="1" applyFont="1" applyFill="1" applyBorder="1" applyProtection="1"/>
    <xf numFmtId="43" fontId="6" fillId="4" borderId="7" xfId="1" applyFont="1" applyFill="1" applyBorder="1" applyProtection="1"/>
    <xf numFmtId="0" fontId="4" fillId="4" borderId="0" xfId="0" applyFont="1" applyFill="1" applyBorder="1" applyAlignment="1" applyProtection="1">
      <alignment horizontal="center"/>
    </xf>
    <xf numFmtId="43" fontId="5" fillId="0" borderId="6" xfId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43" fontId="6" fillId="0" borderId="1" xfId="1" applyFont="1" applyBorder="1" applyAlignment="1" applyProtection="1">
      <alignment horizontal="center"/>
      <protection locked="0"/>
    </xf>
    <xf numFmtId="43" fontId="3" fillId="0" borderId="0" xfId="1" applyFont="1" applyBorder="1" applyAlignment="1" applyProtection="1">
      <alignment horizontal="center"/>
      <protection locked="0"/>
    </xf>
    <xf numFmtId="43" fontId="6" fillId="0" borderId="0" xfId="1" applyFont="1" applyBorder="1" applyAlignment="1" applyProtection="1">
      <alignment horizontal="center"/>
      <protection locked="0"/>
    </xf>
    <xf numFmtId="43" fontId="7" fillId="4" borderId="1" xfId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43" fontId="5" fillId="0" borderId="5" xfId="1" applyFont="1" applyBorder="1" applyAlignment="1" applyProtection="1">
      <alignment horizontal="center"/>
      <protection locked="0"/>
    </xf>
    <xf numFmtId="43" fontId="5" fillId="0" borderId="6" xfId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3" borderId="29" xfId="0" applyFont="1" applyFill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43" fontId="5" fillId="0" borderId="7" xfId="1" applyFont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43" fontId="16" fillId="0" borderId="5" xfId="1" applyFont="1" applyBorder="1" applyAlignment="1" applyProtection="1">
      <alignment horizontal="center"/>
      <protection locked="0"/>
    </xf>
    <xf numFmtId="43" fontId="16" fillId="0" borderId="6" xfId="1" applyFont="1" applyBorder="1" applyAlignment="1" applyProtection="1">
      <alignment horizontal="center"/>
      <protection locked="0"/>
    </xf>
    <xf numFmtId="43" fontId="16" fillId="0" borderId="7" xfId="1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23" fillId="3" borderId="13" xfId="0" applyFont="1" applyFill="1" applyBorder="1" applyAlignment="1" applyProtection="1">
      <alignment horizontal="center"/>
      <protection locked="0"/>
    </xf>
    <xf numFmtId="0" fontId="23" fillId="3" borderId="0" xfId="0" applyFont="1" applyFill="1" applyBorder="1" applyAlignment="1" applyProtection="1">
      <alignment horizontal="center"/>
      <protection locked="0"/>
    </xf>
    <xf numFmtId="43" fontId="23" fillId="0" borderId="5" xfId="1" applyFont="1" applyBorder="1" applyAlignment="1" applyProtection="1">
      <alignment horizontal="center"/>
      <protection locked="0"/>
    </xf>
    <xf numFmtId="43" fontId="23" fillId="0" borderId="6" xfId="1" applyFont="1" applyBorder="1" applyAlignment="1" applyProtection="1">
      <alignment horizontal="center"/>
      <protection locked="0"/>
    </xf>
    <xf numFmtId="43" fontId="25" fillId="0" borderId="5" xfId="1" applyFont="1" applyFill="1" applyBorder="1" applyAlignment="1" applyProtection="1">
      <alignment horizontal="center"/>
      <protection locked="0"/>
    </xf>
    <xf numFmtId="43" fontId="25" fillId="0" borderId="6" xfId="1" applyFont="1" applyFill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3" fillId="0" borderId="21" xfId="0" applyFont="1" applyBorder="1" applyAlignment="1" applyProtection="1">
      <alignment horizontal="center"/>
      <protection locked="0"/>
    </xf>
    <xf numFmtId="0" fontId="23" fillId="0" borderId="29" xfId="0" applyFont="1" applyBorder="1" applyAlignment="1" applyProtection="1">
      <alignment horizontal="center"/>
      <protection locked="0"/>
    </xf>
    <xf numFmtId="0" fontId="23" fillId="0" borderId="8" xfId="0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43" fontId="5" fillId="0" borderId="1" xfId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1" xfId="0" applyFill="1" applyBorder="1" applyAlignment="1" applyProtection="1">
      <alignment horizontal="center"/>
    </xf>
    <xf numFmtId="0" fontId="23" fillId="0" borderId="7" xfId="0" applyFont="1" applyBorder="1" applyAlignment="1" applyProtection="1">
      <alignment horizontal="center"/>
      <protection locked="0"/>
    </xf>
  </cellXfs>
  <cellStyles count="3">
    <cellStyle name="Millares" xfId="1" builtinId="3"/>
    <cellStyle name="Millares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A1:X31"/>
  <sheetViews>
    <sheetView workbookViewId="0">
      <pane ySplit="2" topLeftCell="A6" activePane="bottomLeft" state="frozen"/>
      <selection pane="bottomLeft" activeCell="H34" sqref="H34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/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3" customFormat="1" ht="18.75" x14ac:dyDescent="0.3">
      <c r="A3" s="100" t="s">
        <v>224</v>
      </c>
      <c r="B3" s="101"/>
      <c r="C3" s="101"/>
      <c r="D3" s="101"/>
      <c r="E3" s="101"/>
      <c r="F3" s="104"/>
      <c r="G3" s="146"/>
      <c r="H3" s="146"/>
      <c r="I3" s="42"/>
      <c r="J3" s="100" t="s">
        <v>107</v>
      </c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345"/>
      <c r="V3" s="366" t="s">
        <v>87</v>
      </c>
      <c r="W3" s="64" t="s">
        <v>92</v>
      </c>
      <c r="X3" s="65"/>
    </row>
    <row r="4" spans="1:24" x14ac:dyDescent="0.25">
      <c r="A4" s="44" t="s">
        <v>69</v>
      </c>
      <c r="B4" s="44" t="s">
        <v>70</v>
      </c>
      <c r="C4" s="44" t="s">
        <v>70</v>
      </c>
      <c r="D4" s="44"/>
      <c r="E4" s="44" t="s">
        <v>69</v>
      </c>
      <c r="F4" s="277" t="s">
        <v>75</v>
      </c>
      <c r="G4" s="277" t="s">
        <v>92</v>
      </c>
      <c r="H4" s="278"/>
      <c r="I4" s="45"/>
      <c r="J4" s="46" t="s">
        <v>95</v>
      </c>
      <c r="K4" s="46" t="s">
        <v>96</v>
      </c>
      <c r="L4" s="46" t="s">
        <v>97</v>
      </c>
      <c r="M4" s="46" t="s">
        <v>98</v>
      </c>
      <c r="N4" s="46" t="s">
        <v>99</v>
      </c>
      <c r="O4" s="46" t="s">
        <v>100</v>
      </c>
      <c r="P4" s="46" t="s">
        <v>101</v>
      </c>
      <c r="Q4" s="46" t="s">
        <v>102</v>
      </c>
      <c r="R4" s="47" t="s">
        <v>103</v>
      </c>
      <c r="S4" s="46" t="s">
        <v>104</v>
      </c>
      <c r="T4" s="47" t="s">
        <v>105</v>
      </c>
      <c r="U4" s="46" t="s">
        <v>106</v>
      </c>
      <c r="V4" s="367"/>
      <c r="W4" s="66" t="s">
        <v>84</v>
      </c>
    </row>
    <row r="5" spans="1:24" x14ac:dyDescent="0.25">
      <c r="A5" s="44" t="s">
        <v>71</v>
      </c>
      <c r="B5" s="44" t="s">
        <v>72</v>
      </c>
      <c r="C5" s="44" t="s">
        <v>73</v>
      </c>
      <c r="D5" s="44"/>
      <c r="E5" s="44" t="s">
        <v>74</v>
      </c>
      <c r="F5" s="277" t="s">
        <v>76</v>
      </c>
      <c r="G5" s="277" t="s">
        <v>84</v>
      </c>
      <c r="H5" s="278"/>
      <c r="I5" s="45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367"/>
      <c r="W5" s="66"/>
    </row>
    <row r="6" spans="1:24" s="53" customFormat="1" ht="15.75" x14ac:dyDescent="0.25">
      <c r="A6" s="50">
        <v>10</v>
      </c>
      <c r="B6" s="50">
        <v>40</v>
      </c>
      <c r="C6" s="50">
        <v>40</v>
      </c>
      <c r="D6" s="50"/>
      <c r="E6" s="50">
        <v>10</v>
      </c>
      <c r="F6" s="157">
        <f>SUM(A6:E6)</f>
        <v>100</v>
      </c>
      <c r="G6" s="157">
        <f>+H6-F6</f>
        <v>0</v>
      </c>
      <c r="H6" s="74">
        <v>100</v>
      </c>
      <c r="I6" s="51"/>
      <c r="J6" s="50">
        <v>2</v>
      </c>
      <c r="K6" s="50">
        <v>2</v>
      </c>
      <c r="L6" s="50">
        <v>2</v>
      </c>
      <c r="M6" s="50">
        <v>2</v>
      </c>
      <c r="N6" s="50">
        <v>2</v>
      </c>
      <c r="O6" s="50">
        <v>2</v>
      </c>
      <c r="P6" s="50">
        <v>2</v>
      </c>
      <c r="Q6" s="50">
        <v>2</v>
      </c>
      <c r="R6" s="50">
        <v>2</v>
      </c>
      <c r="S6" s="50"/>
      <c r="T6" s="50"/>
      <c r="U6" s="50">
        <v>0</v>
      </c>
      <c r="V6" s="157">
        <f>SUM(J6:U6)</f>
        <v>18</v>
      </c>
      <c r="W6" s="68">
        <f>+X6-V6</f>
        <v>0</v>
      </c>
      <c r="X6" s="69">
        <v>18</v>
      </c>
    </row>
    <row r="7" spans="1:24" s="43" customFormat="1" ht="18.75" x14ac:dyDescent="0.3">
      <c r="A7" s="98" t="s">
        <v>223</v>
      </c>
      <c r="B7" s="99"/>
      <c r="C7" s="99"/>
      <c r="D7" s="99"/>
      <c r="E7" s="99"/>
      <c r="F7" s="111"/>
      <c r="G7" s="150"/>
      <c r="H7" s="150"/>
      <c r="I7" s="55"/>
      <c r="V7" s="321"/>
      <c r="W7" s="72"/>
      <c r="X7" s="65"/>
    </row>
    <row r="8" spans="1:24" ht="18.75" x14ac:dyDescent="0.3">
      <c r="A8" s="135" t="s">
        <v>77</v>
      </c>
      <c r="B8" s="135" t="s">
        <v>78</v>
      </c>
      <c r="C8" s="135" t="s">
        <v>79</v>
      </c>
      <c r="D8" s="135"/>
      <c r="E8" s="274"/>
      <c r="F8" s="152" t="s">
        <v>67</v>
      </c>
      <c r="G8" s="152" t="s">
        <v>83</v>
      </c>
      <c r="H8" s="153"/>
      <c r="I8" s="56"/>
      <c r="J8" s="100" t="s">
        <v>108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345"/>
      <c r="V8" s="367" t="s">
        <v>87</v>
      </c>
      <c r="W8" s="66" t="s">
        <v>92</v>
      </c>
    </row>
    <row r="9" spans="1:24" x14ac:dyDescent="0.25">
      <c r="A9" s="135"/>
      <c r="B9" s="135"/>
      <c r="C9" s="137" t="s">
        <v>80</v>
      </c>
      <c r="D9" s="137"/>
      <c r="E9" s="274"/>
      <c r="F9" s="155"/>
      <c r="G9" s="155" t="s">
        <v>84</v>
      </c>
      <c r="H9" s="156"/>
      <c r="I9" s="57"/>
      <c r="J9" s="46" t="s">
        <v>95</v>
      </c>
      <c r="K9" s="46" t="s">
        <v>96</v>
      </c>
      <c r="L9" s="46" t="s">
        <v>97</v>
      </c>
      <c r="M9" s="46" t="s">
        <v>98</v>
      </c>
      <c r="N9" s="46" t="s">
        <v>99</v>
      </c>
      <c r="O9" s="46" t="s">
        <v>100</v>
      </c>
      <c r="P9" s="46" t="s">
        <v>101</v>
      </c>
      <c r="Q9" s="46" t="s">
        <v>102</v>
      </c>
      <c r="R9" s="47" t="s">
        <v>103</v>
      </c>
      <c r="S9" s="46" t="s">
        <v>104</v>
      </c>
      <c r="T9" s="47" t="s">
        <v>105</v>
      </c>
      <c r="U9" s="46" t="s">
        <v>106</v>
      </c>
      <c r="V9" s="367"/>
      <c r="W9" s="66" t="s">
        <v>84</v>
      </c>
    </row>
    <row r="10" spans="1:24" s="53" customFormat="1" ht="15.75" x14ac:dyDescent="0.25">
      <c r="A10" s="50">
        <v>0</v>
      </c>
      <c r="B10" s="50">
        <v>600</v>
      </c>
      <c r="C10" s="50">
        <v>100</v>
      </c>
      <c r="D10" s="50"/>
      <c r="E10" s="50">
        <v>0</v>
      </c>
      <c r="F10" s="157">
        <f>SUM(A10:E10)</f>
        <v>700</v>
      </c>
      <c r="G10" s="157">
        <f>+H10-F10</f>
        <v>0</v>
      </c>
      <c r="H10" s="74">
        <v>700</v>
      </c>
      <c r="I10" s="51"/>
      <c r="J10" s="50">
        <v>2</v>
      </c>
      <c r="K10" s="50">
        <v>2</v>
      </c>
      <c r="L10" s="50">
        <v>2</v>
      </c>
      <c r="M10" s="50">
        <v>2</v>
      </c>
      <c r="N10" s="50">
        <v>2</v>
      </c>
      <c r="O10" s="50">
        <v>2</v>
      </c>
      <c r="P10" s="50">
        <v>2</v>
      </c>
      <c r="Q10" s="50">
        <v>2</v>
      </c>
      <c r="R10" s="50">
        <v>2</v>
      </c>
      <c r="S10" s="50">
        <v>2</v>
      </c>
      <c r="T10" s="50">
        <v>2</v>
      </c>
      <c r="U10" s="50">
        <v>2</v>
      </c>
      <c r="V10" s="368">
        <f>SUM(J10:U10)</f>
        <v>24</v>
      </c>
      <c r="W10" s="68">
        <f>+X10-V10</f>
        <v>0</v>
      </c>
      <c r="X10" s="69">
        <v>24</v>
      </c>
    </row>
    <row r="11" spans="1:24" ht="18.75" x14ac:dyDescent="0.3">
      <c r="A11" s="98" t="s">
        <v>225</v>
      </c>
      <c r="B11" s="99"/>
      <c r="C11" s="99"/>
      <c r="D11" s="99"/>
      <c r="E11" s="99"/>
      <c r="F11" s="111"/>
      <c r="G11" s="150"/>
      <c r="H11" s="150"/>
      <c r="I11" s="55"/>
    </row>
    <row r="12" spans="1:24" ht="18.75" x14ac:dyDescent="0.3">
      <c r="A12" s="138" t="s">
        <v>85</v>
      </c>
      <c r="B12" s="138" t="s">
        <v>86</v>
      </c>
      <c r="C12" s="138"/>
      <c r="D12" s="138"/>
      <c r="E12" s="138"/>
      <c r="F12" s="155" t="s">
        <v>67</v>
      </c>
      <c r="G12" s="152" t="s">
        <v>83</v>
      </c>
      <c r="H12" s="156"/>
      <c r="I12" s="57"/>
      <c r="J12" s="100" t="s">
        <v>109</v>
      </c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345"/>
      <c r="V12" s="367" t="s">
        <v>87</v>
      </c>
      <c r="W12" s="73" t="s">
        <v>92</v>
      </c>
    </row>
    <row r="13" spans="1:24" x14ac:dyDescent="0.25">
      <c r="A13" s="138" t="s">
        <v>88</v>
      </c>
      <c r="B13" s="138" t="s">
        <v>89</v>
      </c>
      <c r="C13" s="138" t="s">
        <v>90</v>
      </c>
      <c r="D13" s="138"/>
      <c r="E13" s="138"/>
      <c r="F13" s="155"/>
      <c r="G13" s="155" t="s">
        <v>84</v>
      </c>
      <c r="H13" s="156"/>
      <c r="I13" s="57"/>
      <c r="J13" s="46" t="s">
        <v>95</v>
      </c>
      <c r="K13" s="46" t="s">
        <v>96</v>
      </c>
      <c r="L13" s="46" t="s">
        <v>97</v>
      </c>
      <c r="M13" s="46" t="s">
        <v>98</v>
      </c>
      <c r="N13" s="46" t="s">
        <v>99</v>
      </c>
      <c r="O13" s="46" t="s">
        <v>100</v>
      </c>
      <c r="P13" s="46" t="s">
        <v>101</v>
      </c>
      <c r="Q13" s="46" t="s">
        <v>102</v>
      </c>
      <c r="R13" s="47" t="s">
        <v>103</v>
      </c>
      <c r="S13" s="46" t="s">
        <v>104</v>
      </c>
      <c r="T13" s="47" t="s">
        <v>105</v>
      </c>
      <c r="U13" s="46" t="s">
        <v>106</v>
      </c>
      <c r="V13" s="367"/>
      <c r="W13" s="66" t="s">
        <v>84</v>
      </c>
    </row>
    <row r="14" spans="1:24" s="52" customFormat="1" ht="15.75" x14ac:dyDescent="0.25">
      <c r="A14" s="50">
        <v>5</v>
      </c>
      <c r="B14" s="50">
        <v>15</v>
      </c>
      <c r="C14" s="50">
        <v>10</v>
      </c>
      <c r="D14" s="50"/>
      <c r="E14" s="50">
        <v>0</v>
      </c>
      <c r="F14" s="157">
        <f>SUM(A14:E14)</f>
        <v>30</v>
      </c>
      <c r="G14" s="157">
        <f>+H14-F14</f>
        <v>0</v>
      </c>
      <c r="H14" s="74">
        <v>30</v>
      </c>
      <c r="I14" s="51"/>
      <c r="J14" s="50">
        <v>2</v>
      </c>
      <c r="K14" s="50">
        <v>2</v>
      </c>
      <c r="L14" s="50">
        <v>2</v>
      </c>
      <c r="M14" s="50">
        <v>2</v>
      </c>
      <c r="N14" s="50">
        <v>2</v>
      </c>
      <c r="O14" s="50">
        <v>2</v>
      </c>
      <c r="P14" s="50">
        <v>2</v>
      </c>
      <c r="Q14" s="50">
        <v>2</v>
      </c>
      <c r="R14" s="50">
        <v>2</v>
      </c>
      <c r="S14" s="50">
        <v>2</v>
      </c>
      <c r="T14" s="50">
        <v>2</v>
      </c>
      <c r="U14" s="50">
        <v>2</v>
      </c>
      <c r="V14" s="368">
        <f>SUM(J14:U14)</f>
        <v>24</v>
      </c>
      <c r="W14" s="68">
        <f>+X14-V14</f>
        <v>0</v>
      </c>
      <c r="X14" s="69">
        <v>24</v>
      </c>
    </row>
    <row r="15" spans="1:24" ht="18.75" x14ac:dyDescent="0.3">
      <c r="A15" s="98" t="s">
        <v>226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/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110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/>
      <c r="B17" s="138" t="s">
        <v>89</v>
      </c>
      <c r="C17" s="138"/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ht="15.75" x14ac:dyDescent="0.25">
      <c r="A18" s="50">
        <v>0</v>
      </c>
      <c r="B18" s="50">
        <v>15</v>
      </c>
      <c r="C18" s="50">
        <v>0</v>
      </c>
      <c r="D18" s="50"/>
      <c r="E18" s="50">
        <v>0</v>
      </c>
      <c r="F18" s="157">
        <f>SUM(A18:E18)</f>
        <v>15</v>
      </c>
      <c r="G18" s="157">
        <f>+H18-F18</f>
        <v>0</v>
      </c>
      <c r="H18" s="74">
        <v>15</v>
      </c>
      <c r="I18" s="51"/>
      <c r="J18" s="58">
        <v>2</v>
      </c>
      <c r="K18" s="58">
        <v>2</v>
      </c>
      <c r="L18" s="58">
        <v>2</v>
      </c>
      <c r="M18" s="58">
        <v>2</v>
      </c>
      <c r="N18" s="58">
        <v>2</v>
      </c>
      <c r="O18" s="58">
        <v>2</v>
      </c>
      <c r="P18" s="58">
        <v>2</v>
      </c>
      <c r="Q18" s="58">
        <v>2</v>
      </c>
      <c r="R18" s="58">
        <v>2</v>
      </c>
      <c r="S18" s="58">
        <v>2</v>
      </c>
      <c r="T18" s="58">
        <v>2</v>
      </c>
      <c r="U18" s="58">
        <v>2</v>
      </c>
      <c r="V18" s="157">
        <f>SUM(J18:U18)</f>
        <v>24</v>
      </c>
      <c r="W18" s="68">
        <f>+X18-V18</f>
        <v>0</v>
      </c>
      <c r="X18" s="284">
        <v>24</v>
      </c>
    </row>
    <row r="19" spans="1:24" ht="18.75" x14ac:dyDescent="0.3">
      <c r="A19" s="98" t="s">
        <v>227</v>
      </c>
      <c r="B19" s="99"/>
      <c r="C19" s="99"/>
      <c r="D19" s="99"/>
      <c r="E19" s="99"/>
      <c r="F19" s="111"/>
      <c r="G19" s="112"/>
      <c r="H19" s="150"/>
      <c r="I19" s="55"/>
      <c r="V19" s="86"/>
    </row>
    <row r="20" spans="1:24" ht="18.75" x14ac:dyDescent="0.3">
      <c r="A20" s="138" t="s">
        <v>151</v>
      </c>
      <c r="B20" s="138" t="s">
        <v>125</v>
      </c>
      <c r="C20" s="138" t="s">
        <v>124</v>
      </c>
      <c r="D20" s="138" t="s">
        <v>155</v>
      </c>
      <c r="E20" s="138" t="s">
        <v>149</v>
      </c>
      <c r="F20" s="154" t="s">
        <v>87</v>
      </c>
      <c r="G20" s="155" t="s">
        <v>92</v>
      </c>
      <c r="H20" s="156"/>
      <c r="I20" s="57"/>
      <c r="J20" s="100" t="s">
        <v>140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84" t="s">
        <v>87</v>
      </c>
      <c r="W20" s="73" t="s">
        <v>92</v>
      </c>
    </row>
    <row r="21" spans="1:24" x14ac:dyDescent="0.25">
      <c r="A21" s="138"/>
      <c r="B21" s="138"/>
      <c r="C21" s="138"/>
      <c r="D21" s="138"/>
      <c r="E21" s="138" t="s">
        <v>150</v>
      </c>
      <c r="F21" s="154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84"/>
      <c r="W21" s="66" t="s">
        <v>84</v>
      </c>
    </row>
    <row r="22" spans="1:24" ht="16.5" thickBot="1" x14ac:dyDescent="0.3">
      <c r="A22" s="50">
        <v>15</v>
      </c>
      <c r="B22" s="50">
        <v>50</v>
      </c>
      <c r="C22" s="50">
        <v>130</v>
      </c>
      <c r="D22" s="50">
        <v>200</v>
      </c>
      <c r="E22" s="50">
        <v>300</v>
      </c>
      <c r="F22" s="85">
        <f>SUM(A22:E22)</f>
        <v>695</v>
      </c>
      <c r="G22" s="157">
        <f>+H22-F22</f>
        <v>935.8</v>
      </c>
      <c r="H22" s="74">
        <f>15+115.8+200+1300</f>
        <v>1630.8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85">
        <f>SUM(J22:U22)</f>
        <v>24</v>
      </c>
      <c r="W22" s="66">
        <f>+X22-V22</f>
        <v>0</v>
      </c>
      <c r="X22" s="380">
        <v>24</v>
      </c>
    </row>
    <row r="23" spans="1:24" ht="18.75" x14ac:dyDescent="0.3">
      <c r="A23" s="362" t="str">
        <f>+'038'!A29</f>
        <v>TOTAL AL 2010</v>
      </c>
      <c r="B23" s="362"/>
      <c r="C23" s="362"/>
      <c r="D23" s="362"/>
      <c r="E23" s="362"/>
      <c r="F23" s="363">
        <f>+F18+F14+F10+F6</f>
        <v>845</v>
      </c>
      <c r="G23" s="363">
        <f>+V18+V14+V10+V6</f>
        <v>90</v>
      </c>
      <c r="H23" s="74"/>
      <c r="I23" s="51"/>
      <c r="J23" s="54"/>
      <c r="K23" s="162">
        <f>+F22</f>
        <v>695</v>
      </c>
      <c r="L23" s="163">
        <f>+V22</f>
        <v>24</v>
      </c>
      <c r="M23" s="54"/>
      <c r="N23" s="54"/>
      <c r="O23" s="54"/>
      <c r="P23" s="54"/>
      <c r="Q23" s="54"/>
      <c r="R23" s="54"/>
      <c r="S23" s="54"/>
      <c r="T23" s="54"/>
      <c r="U23" s="54"/>
      <c r="V23" s="74"/>
      <c r="W23" s="340"/>
      <c r="X23" s="285"/>
    </row>
    <row r="24" spans="1:24" ht="15.75" thickBot="1" x14ac:dyDescent="0.3">
      <c r="K24" s="164"/>
      <c r="L24" s="165"/>
    </row>
    <row r="25" spans="1:24" ht="19.5" thickBot="1" x14ac:dyDescent="0.35">
      <c r="A25" s="97" t="s">
        <v>94</v>
      </c>
      <c r="B25" s="59"/>
      <c r="C25" s="59"/>
      <c r="D25" s="59"/>
      <c r="E25" s="59"/>
      <c r="F25" s="127">
        <f>+G18+G14+G10+G6</f>
        <v>0</v>
      </c>
      <c r="G25" s="128"/>
      <c r="H25" s="128"/>
      <c r="I25" s="60"/>
      <c r="K25" s="166">
        <f>+G22</f>
        <v>935.8</v>
      </c>
      <c r="L25" s="167">
        <f>+W22</f>
        <v>0</v>
      </c>
    </row>
    <row r="26" spans="1:24" ht="19.5" thickBot="1" x14ac:dyDescent="0.35">
      <c r="A26" s="97" t="s">
        <v>111</v>
      </c>
      <c r="B26" s="59"/>
      <c r="C26" s="59"/>
      <c r="D26" s="59"/>
      <c r="E26" s="59"/>
      <c r="F26" s="127">
        <f>+W18+W14+W10+W6</f>
        <v>0</v>
      </c>
      <c r="G26" s="130"/>
      <c r="H26" s="130"/>
    </row>
    <row r="28" spans="1:24" ht="18.75" x14ac:dyDescent="0.3">
      <c r="A28" s="98" t="s">
        <v>195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/>
      <c r="C29" s="138"/>
      <c r="D29" s="138"/>
      <c r="E29" s="138"/>
      <c r="F29" s="154" t="s">
        <v>87</v>
      </c>
      <c r="G29" s="155" t="s">
        <v>92</v>
      </c>
      <c r="H29" s="156"/>
      <c r="I29" s="57"/>
      <c r="J29" s="100" t="s">
        <v>198</v>
      </c>
      <c r="K29" s="101"/>
      <c r="L29" s="101"/>
      <c r="M29" s="101"/>
      <c r="N29" s="101" t="s">
        <v>222</v>
      </c>
      <c r="O29" s="101">
        <v>2012</v>
      </c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/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35</v>
      </c>
      <c r="B31" s="50"/>
      <c r="C31" s="50">
        <v>0</v>
      </c>
      <c r="D31" s="50">
        <v>0</v>
      </c>
      <c r="E31" s="50">
        <v>0</v>
      </c>
      <c r="F31" s="85">
        <f>SUM(A31:E31)</f>
        <v>35</v>
      </c>
      <c r="G31" s="157"/>
      <c r="H31" s="74">
        <f>15+115.8+200+1300</f>
        <v>1630.8</v>
      </c>
      <c r="I31" s="51"/>
      <c r="J31" s="507">
        <v>2</v>
      </c>
      <c r="K31" s="507">
        <v>2</v>
      </c>
      <c r="L31" s="507">
        <v>2</v>
      </c>
      <c r="M31" s="507">
        <v>2</v>
      </c>
      <c r="N31" s="507">
        <v>2</v>
      </c>
      <c r="O31" s="507">
        <v>2</v>
      </c>
      <c r="P31" s="507">
        <v>2</v>
      </c>
      <c r="Q31" s="507">
        <v>2</v>
      </c>
      <c r="R31" s="507">
        <v>2</v>
      </c>
      <c r="S31" s="507">
        <v>2</v>
      </c>
      <c r="T31" s="507">
        <v>2</v>
      </c>
      <c r="U31" s="507">
        <v>2</v>
      </c>
      <c r="V31" s="85">
        <f>SUM(J31:U31)</f>
        <v>24</v>
      </c>
      <c r="W31" s="66">
        <f>+X31-V31</f>
        <v>0</v>
      </c>
      <c r="X31" s="380">
        <v>24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130"/>
  <sheetViews>
    <sheetView topLeftCell="B1" workbookViewId="0">
      <pane ySplit="5" topLeftCell="A117" activePane="bottomLeft" state="frozen"/>
      <selection pane="bottomLeft" activeCell="D11" sqref="D11"/>
    </sheetView>
  </sheetViews>
  <sheetFormatPr baseColWidth="10" defaultRowHeight="15.75" x14ac:dyDescent="0.25"/>
  <cols>
    <col min="1" max="1" width="4.85546875" style="190" customWidth="1"/>
    <col min="2" max="2" width="5.28515625" style="202" bestFit="1" customWidth="1"/>
    <col min="3" max="3" width="36" style="49" customWidth="1"/>
    <col min="4" max="4" width="18.7109375" style="201" bestFit="1" customWidth="1"/>
    <col min="5" max="5" width="25.140625" style="201" customWidth="1"/>
    <col min="6" max="6" width="15" style="197" bestFit="1" customWidth="1"/>
    <col min="7" max="7" width="17" style="198" bestFit="1" customWidth="1"/>
    <col min="8" max="8" width="14" style="199" bestFit="1" customWidth="1"/>
    <col min="9" max="16384" width="11.42578125" style="49"/>
  </cols>
  <sheetData>
    <row r="1" spans="1:8" s="43" customFormat="1" ht="15" customHeight="1" x14ac:dyDescent="0.3">
      <c r="A1" s="168"/>
      <c r="B1" s="538" t="s">
        <v>0</v>
      </c>
      <c r="C1" s="539"/>
      <c r="D1" s="539"/>
      <c r="E1" s="539"/>
      <c r="F1" s="539"/>
      <c r="G1" s="540"/>
      <c r="H1" s="169"/>
    </row>
    <row r="2" spans="1:8" ht="18.75" x14ac:dyDescent="0.3">
      <c r="A2" s="170"/>
      <c r="B2" s="541" t="s">
        <v>142</v>
      </c>
      <c r="C2" s="542"/>
      <c r="D2" s="542"/>
      <c r="E2" s="542"/>
      <c r="F2" s="542"/>
      <c r="G2" s="543"/>
      <c r="H2" s="171"/>
    </row>
    <row r="3" spans="1:8" ht="15" customHeight="1" x14ac:dyDescent="0.3">
      <c r="A3" s="170"/>
      <c r="B3" s="172"/>
      <c r="C3" s="173"/>
      <c r="D3" s="174" t="s">
        <v>112</v>
      </c>
      <c r="E3" s="175" t="s">
        <v>114</v>
      </c>
      <c r="F3" s="176" t="s">
        <v>127</v>
      </c>
      <c r="G3" s="177" t="s">
        <v>127</v>
      </c>
      <c r="H3" s="171" t="s">
        <v>75</v>
      </c>
    </row>
    <row r="4" spans="1:8" ht="15" x14ac:dyDescent="0.25">
      <c r="A4" s="170"/>
      <c r="B4" s="178" t="s">
        <v>1</v>
      </c>
      <c r="C4" s="179"/>
      <c r="D4" s="174" t="s">
        <v>84</v>
      </c>
      <c r="E4" s="175" t="s">
        <v>137</v>
      </c>
      <c r="F4" s="176" t="s">
        <v>128</v>
      </c>
      <c r="G4" s="177" t="s">
        <v>128</v>
      </c>
      <c r="H4" s="171" t="s">
        <v>162</v>
      </c>
    </row>
    <row r="5" spans="1:8" thickBot="1" x14ac:dyDescent="0.3">
      <c r="A5" s="180" t="s">
        <v>2</v>
      </c>
      <c r="B5" s="181" t="s">
        <v>3</v>
      </c>
      <c r="C5" s="182" t="s">
        <v>4</v>
      </c>
      <c r="D5" s="182" t="s">
        <v>113</v>
      </c>
      <c r="E5" s="183" t="s">
        <v>138</v>
      </c>
      <c r="F5" s="176" t="s">
        <v>135</v>
      </c>
      <c r="G5" s="177" t="s">
        <v>136</v>
      </c>
      <c r="H5" s="171" t="s">
        <v>128</v>
      </c>
    </row>
    <row r="6" spans="1:8" x14ac:dyDescent="0.25">
      <c r="A6" s="184">
        <v>1</v>
      </c>
      <c r="B6" s="185">
        <v>1</v>
      </c>
      <c r="C6" s="186" t="str">
        <f>+'0102'!A2</f>
        <v>LLUMIPANTA JUAN</v>
      </c>
      <c r="D6" s="203" t="e">
        <f>+'0102'!#REF!</f>
        <v>#REF!</v>
      </c>
      <c r="E6" s="203" t="e">
        <f>+'0102'!#REF!</f>
        <v>#REF!</v>
      </c>
      <c r="F6" s="204">
        <f>+'0102'!E23</f>
        <v>837</v>
      </c>
      <c r="G6" s="204">
        <f>+'0102'!F23</f>
        <v>90</v>
      </c>
      <c r="H6" s="205">
        <f>+F6+G6</f>
        <v>927</v>
      </c>
    </row>
    <row r="7" spans="1:8" x14ac:dyDescent="0.25">
      <c r="A7" s="184">
        <f>+A6+1</f>
        <v>2</v>
      </c>
      <c r="B7" s="187">
        <v>2</v>
      </c>
      <c r="C7" s="188" t="str">
        <f>+'0103'!A2</f>
        <v>ARBOLEDA FRANKLIN</v>
      </c>
      <c r="D7" s="206">
        <f>+'0103'!F32</f>
        <v>0</v>
      </c>
      <c r="E7" s="206">
        <f>+'0103'!F34</f>
        <v>0</v>
      </c>
      <c r="F7" s="204">
        <f>+'0103'!F30</f>
        <v>845</v>
      </c>
      <c r="G7" s="204">
        <f>+'0103'!G30</f>
        <v>90</v>
      </c>
      <c r="H7" s="205">
        <f t="shared" ref="H7:H70" si="0">+F7+G7</f>
        <v>935</v>
      </c>
    </row>
    <row r="8" spans="1:8" x14ac:dyDescent="0.25">
      <c r="A8" s="184">
        <f t="shared" ref="A8:A71" si="1">+A7+1</f>
        <v>3</v>
      </c>
      <c r="B8" s="187">
        <v>3</v>
      </c>
      <c r="C8" s="188" t="str">
        <f>+'09'!A2</f>
        <v>RODRIGUEZ BLANCA</v>
      </c>
      <c r="D8" s="206">
        <f>+'09'!F35</f>
        <v>20</v>
      </c>
      <c r="E8" s="206">
        <f>+'09'!F37</f>
        <v>22</v>
      </c>
      <c r="F8" s="204">
        <f>+'09'!F33</f>
        <v>825</v>
      </c>
      <c r="G8" s="204">
        <f>+'09'!G33</f>
        <v>68</v>
      </c>
      <c r="H8" s="205">
        <f t="shared" si="0"/>
        <v>893</v>
      </c>
    </row>
    <row r="9" spans="1:8" x14ac:dyDescent="0.25">
      <c r="A9" s="184">
        <f t="shared" si="1"/>
        <v>4</v>
      </c>
      <c r="B9" s="187">
        <v>4</v>
      </c>
      <c r="C9" s="188" t="str">
        <f>+'0105'!A2</f>
        <v>MARIA GUAMANGATE</v>
      </c>
      <c r="D9" s="206">
        <f>+'0105'!F31</f>
        <v>30</v>
      </c>
      <c r="E9" s="206">
        <f>+'0105'!F32</f>
        <v>4</v>
      </c>
      <c r="F9" s="204">
        <f>+'0105'!F30</f>
        <v>845</v>
      </c>
      <c r="G9" s="204">
        <f>+'0105'!G30</f>
        <v>86</v>
      </c>
      <c r="H9" s="205">
        <f t="shared" si="0"/>
        <v>931</v>
      </c>
    </row>
    <row r="10" spans="1:8" x14ac:dyDescent="0.25">
      <c r="A10" s="184">
        <f t="shared" si="1"/>
        <v>5</v>
      </c>
      <c r="B10" s="187">
        <v>5</v>
      </c>
      <c r="C10" s="188" t="str">
        <f>+'0100'!A2</f>
        <v>NIEVES MARIANA</v>
      </c>
      <c r="D10" s="206">
        <f>+'0100'!F29</f>
        <v>0</v>
      </c>
      <c r="E10" s="206">
        <f>+'0100'!F30</f>
        <v>18</v>
      </c>
      <c r="F10" s="204">
        <f>+'0100'!F28</f>
        <v>845</v>
      </c>
      <c r="G10" s="204">
        <f>+'0100'!G28</f>
        <v>90</v>
      </c>
      <c r="H10" s="205">
        <f t="shared" si="0"/>
        <v>935</v>
      </c>
    </row>
    <row r="11" spans="1:8" x14ac:dyDescent="0.25">
      <c r="A11" s="184">
        <f t="shared" si="1"/>
        <v>6</v>
      </c>
      <c r="B11" s="187">
        <v>6</v>
      </c>
      <c r="C11" s="188" t="e">
        <f>+#REF!</f>
        <v>#REF!</v>
      </c>
      <c r="D11" s="206" t="e">
        <f>+#REF!</f>
        <v>#REF!</v>
      </c>
      <c r="E11" s="206" t="e">
        <f>+#REF!</f>
        <v>#REF!</v>
      </c>
      <c r="F11" s="204" t="e">
        <f>+#REF!</f>
        <v>#REF!</v>
      </c>
      <c r="G11" s="204" t="e">
        <f>+#REF!</f>
        <v>#REF!</v>
      </c>
      <c r="H11" s="205" t="e">
        <f t="shared" si="0"/>
        <v>#REF!</v>
      </c>
    </row>
    <row r="12" spans="1:8" x14ac:dyDescent="0.25">
      <c r="A12" s="184">
        <f t="shared" si="1"/>
        <v>7</v>
      </c>
      <c r="B12" s="187">
        <v>7</v>
      </c>
      <c r="C12" s="188" t="str">
        <f>+'0083'!A2</f>
        <v>LUNA BOLIVAR</v>
      </c>
      <c r="D12" s="206">
        <f>+'0083'!F29</f>
        <v>0</v>
      </c>
      <c r="E12" s="206">
        <f>+'0083'!F30</f>
        <v>72</v>
      </c>
      <c r="F12" s="204">
        <f>+'0083'!F28</f>
        <v>845</v>
      </c>
      <c r="G12" s="204">
        <f>+'0083'!G28</f>
        <v>18</v>
      </c>
      <c r="H12" s="205">
        <f t="shared" si="0"/>
        <v>863</v>
      </c>
    </row>
    <row r="13" spans="1:8" x14ac:dyDescent="0.25">
      <c r="A13" s="184">
        <f t="shared" si="1"/>
        <v>8</v>
      </c>
      <c r="B13" s="187">
        <v>8</v>
      </c>
      <c r="C13" s="188" t="str">
        <f>+'0082'!A2</f>
        <v>BAEZ MARTHA</v>
      </c>
      <c r="D13" s="206">
        <f>+'0082'!F29</f>
        <v>1406</v>
      </c>
      <c r="E13" s="206">
        <f>+'0082'!F30</f>
        <v>0</v>
      </c>
      <c r="F13" s="204">
        <f>+'0082'!F28</f>
        <v>805</v>
      </c>
      <c r="G13" s="204">
        <f>+'0082'!G28</f>
        <v>90</v>
      </c>
      <c r="H13" s="205">
        <f t="shared" si="0"/>
        <v>895</v>
      </c>
    </row>
    <row r="14" spans="1:8" x14ac:dyDescent="0.25">
      <c r="A14" s="184">
        <f t="shared" si="1"/>
        <v>9</v>
      </c>
      <c r="B14" s="187">
        <v>9</v>
      </c>
      <c r="C14" s="188" t="str">
        <f>+'0081'!A2</f>
        <v>CUASQUER OSWALDO</v>
      </c>
      <c r="D14" s="206">
        <f>+'0081'!F29</f>
        <v>1400</v>
      </c>
      <c r="E14" s="206">
        <f>+'0081'!F30</f>
        <v>0</v>
      </c>
      <c r="F14" s="204">
        <f>+'0081'!F28</f>
        <v>845</v>
      </c>
      <c r="G14" s="204">
        <f>+'0081'!G28</f>
        <v>90</v>
      </c>
      <c r="H14" s="205">
        <f t="shared" si="0"/>
        <v>935</v>
      </c>
    </row>
    <row r="15" spans="1:8" x14ac:dyDescent="0.25">
      <c r="A15" s="184">
        <f t="shared" si="1"/>
        <v>10</v>
      </c>
      <c r="B15" s="187">
        <v>10</v>
      </c>
      <c r="C15" s="188" t="str">
        <f>+'0080'!A2</f>
        <v>YANCHACAIZA MARCELO</v>
      </c>
      <c r="D15" s="206">
        <f>+'0080'!F30</f>
        <v>0</v>
      </c>
      <c r="E15" s="206">
        <f>+'0080'!F31</f>
        <v>0</v>
      </c>
      <c r="F15" s="204">
        <f>+'0080'!F29</f>
        <v>845</v>
      </c>
      <c r="G15" s="204">
        <f>+'0080'!G29</f>
        <v>90</v>
      </c>
      <c r="H15" s="205">
        <f t="shared" si="0"/>
        <v>935</v>
      </c>
    </row>
    <row r="16" spans="1:8" x14ac:dyDescent="0.25">
      <c r="A16" s="184">
        <f t="shared" si="1"/>
        <v>11</v>
      </c>
      <c r="B16" s="187">
        <v>11</v>
      </c>
      <c r="C16" s="188" t="str">
        <f>+'0093'!A2</f>
        <v xml:space="preserve">  SONIA CHUGA </v>
      </c>
      <c r="D16" s="206">
        <f>+'0093'!F30</f>
        <v>303</v>
      </c>
      <c r="E16" s="206">
        <f>+'0093'!F31</f>
        <v>75</v>
      </c>
      <c r="F16" s="204">
        <f>+'0093'!F29</f>
        <v>542</v>
      </c>
      <c r="G16" s="204">
        <f>+'0093'!G29</f>
        <v>15</v>
      </c>
      <c r="H16" s="205">
        <f t="shared" si="0"/>
        <v>557</v>
      </c>
    </row>
    <row r="17" spans="1:8" x14ac:dyDescent="0.25">
      <c r="A17" s="184">
        <f t="shared" si="1"/>
        <v>12</v>
      </c>
      <c r="B17" s="187">
        <v>12</v>
      </c>
      <c r="C17" s="188" t="str">
        <f>+'0094'!A2</f>
        <v>PULIAGUARY GEOVANNI ANTONIO</v>
      </c>
      <c r="D17" s="206" t="e">
        <f>+'0094'!#REF!</f>
        <v>#REF!</v>
      </c>
      <c r="E17" s="206" t="e">
        <f>+'0094'!#REF!</f>
        <v>#REF!</v>
      </c>
      <c r="F17" s="204">
        <f>+'0094'!F28</f>
        <v>0</v>
      </c>
      <c r="G17" s="204">
        <f>+'0094'!G28</f>
        <v>0</v>
      </c>
      <c r="H17" s="205">
        <f t="shared" si="0"/>
        <v>0</v>
      </c>
    </row>
    <row r="18" spans="1:8" x14ac:dyDescent="0.25">
      <c r="A18" s="184">
        <f t="shared" si="1"/>
        <v>13</v>
      </c>
      <c r="B18" s="187">
        <v>13</v>
      </c>
      <c r="C18" s="188" t="str">
        <f>+'0095'!A2</f>
        <v>LUNA BOLIVAR</v>
      </c>
      <c r="D18" s="206">
        <f>+'0095'!F35</f>
        <v>15</v>
      </c>
      <c r="E18" s="206">
        <f>+'0095'!F37</f>
        <v>78</v>
      </c>
      <c r="F18" s="204">
        <f>+'0095'!F33</f>
        <v>830</v>
      </c>
      <c r="G18" s="204">
        <f>+'0095'!G33</f>
        <v>12</v>
      </c>
      <c r="H18" s="205">
        <f t="shared" si="0"/>
        <v>842</v>
      </c>
    </row>
    <row r="19" spans="1:8" x14ac:dyDescent="0.25">
      <c r="A19" s="184">
        <f t="shared" si="1"/>
        <v>14</v>
      </c>
      <c r="B19" s="187">
        <v>14</v>
      </c>
      <c r="C19" s="188" t="str">
        <f>+'0099'!A2</f>
        <v>JOSE OLMEDO BAÑO</v>
      </c>
      <c r="D19" s="206">
        <f>+'0099'!F31</f>
        <v>700</v>
      </c>
      <c r="E19" s="206">
        <f>+'0099'!F32</f>
        <v>22</v>
      </c>
      <c r="F19" s="204">
        <f>+'0099'!F29</f>
        <v>145</v>
      </c>
      <c r="G19" s="204">
        <f>+'0099'!G29</f>
        <v>68</v>
      </c>
      <c r="H19" s="205">
        <f t="shared" si="0"/>
        <v>213</v>
      </c>
    </row>
    <row r="20" spans="1:8" x14ac:dyDescent="0.25">
      <c r="A20" s="184">
        <f t="shared" si="1"/>
        <v>15</v>
      </c>
      <c r="B20" s="187">
        <v>15</v>
      </c>
      <c r="C20" s="188" t="str">
        <f>+'0097'!A2</f>
        <v>GUEVARA  MYRIAM</v>
      </c>
      <c r="D20" s="206">
        <f>+'0097'!F29</f>
        <v>0</v>
      </c>
      <c r="E20" s="206">
        <f>+'0097'!F30</f>
        <v>0</v>
      </c>
      <c r="F20" s="204">
        <f>+'0097'!F28</f>
        <v>845</v>
      </c>
      <c r="G20" s="204">
        <f>+'0097'!G28</f>
        <v>90</v>
      </c>
      <c r="H20" s="205">
        <f t="shared" si="0"/>
        <v>935</v>
      </c>
    </row>
    <row r="21" spans="1:8" x14ac:dyDescent="0.25">
      <c r="A21" s="184">
        <f t="shared" si="1"/>
        <v>16</v>
      </c>
      <c r="B21" s="187">
        <v>16</v>
      </c>
      <c r="C21" s="188" t="str">
        <f>+'0098'!A2</f>
        <v>GUEVARA  MYRIAN</v>
      </c>
      <c r="D21" s="206">
        <f>+'0098'!F31</f>
        <v>0</v>
      </c>
      <c r="E21" s="206">
        <f>+'0098'!F32</f>
        <v>0</v>
      </c>
      <c r="F21" s="204">
        <f>+'0098'!F30</f>
        <v>845</v>
      </c>
      <c r="G21" s="204">
        <f>+'0098'!G30</f>
        <v>90</v>
      </c>
      <c r="H21" s="205">
        <f t="shared" si="0"/>
        <v>935</v>
      </c>
    </row>
    <row r="22" spans="1:8" x14ac:dyDescent="0.25">
      <c r="A22" s="184">
        <f t="shared" si="1"/>
        <v>17</v>
      </c>
      <c r="B22" s="187">
        <v>17</v>
      </c>
      <c r="C22" s="188" t="str">
        <f>+'0087'!A2</f>
        <v>DUQUE BLANCA</v>
      </c>
      <c r="D22" s="206">
        <f>+'0087'!F30</f>
        <v>0</v>
      </c>
      <c r="E22" s="206">
        <f>+'0087'!F31</f>
        <v>0</v>
      </c>
      <c r="F22" s="204">
        <f>+'0087'!F29</f>
        <v>845</v>
      </c>
      <c r="G22" s="204">
        <f>+'0087'!G29</f>
        <v>90</v>
      </c>
      <c r="H22" s="205">
        <f t="shared" si="0"/>
        <v>935</v>
      </c>
    </row>
    <row r="23" spans="1:8" x14ac:dyDescent="0.25">
      <c r="A23" s="184">
        <f t="shared" si="1"/>
        <v>18</v>
      </c>
      <c r="B23" s="187">
        <v>18</v>
      </c>
      <c r="C23" s="188" t="str">
        <f>+'0101'!A2</f>
        <v>TENELEMA ANGEL</v>
      </c>
      <c r="D23" s="206">
        <f>+'0101'!F30</f>
        <v>0</v>
      </c>
      <c r="E23" s="206">
        <f>+'0101'!F31</f>
        <v>0</v>
      </c>
      <c r="F23" s="204">
        <f>+'0101'!F29</f>
        <v>845</v>
      </c>
      <c r="G23" s="204">
        <f>+'0101'!G29</f>
        <v>90</v>
      </c>
      <c r="H23" s="205">
        <f t="shared" si="0"/>
        <v>935</v>
      </c>
    </row>
    <row r="24" spans="1:8" x14ac:dyDescent="0.25">
      <c r="A24" s="184">
        <f t="shared" si="1"/>
        <v>19</v>
      </c>
      <c r="B24" s="187">
        <v>19</v>
      </c>
      <c r="C24" s="188" t="str">
        <f>+'0076'!A2</f>
        <v>GALINDO MAGDALENA</v>
      </c>
      <c r="D24" s="206">
        <f>+'0076'!F29</f>
        <v>525</v>
      </c>
      <c r="E24" s="206">
        <f>+'0076'!F30</f>
        <v>60</v>
      </c>
      <c r="F24" s="204">
        <f>+'0076'!F28</f>
        <v>320</v>
      </c>
      <c r="G24" s="204">
        <f>+'0076'!G28</f>
        <v>30</v>
      </c>
      <c r="H24" s="205">
        <f t="shared" si="0"/>
        <v>350</v>
      </c>
    </row>
    <row r="25" spans="1:8" x14ac:dyDescent="0.25">
      <c r="A25" s="184">
        <f t="shared" si="1"/>
        <v>20</v>
      </c>
      <c r="B25" s="187">
        <v>20</v>
      </c>
      <c r="C25" s="188" t="str">
        <f>+'0090'!A2</f>
        <v>GARCES WILLIAM</v>
      </c>
      <c r="D25" s="206">
        <f>+'0090'!F31</f>
        <v>125</v>
      </c>
      <c r="E25" s="206">
        <f>+'0090'!F32</f>
        <v>24</v>
      </c>
      <c r="F25" s="204">
        <f>+'0090'!F30</f>
        <v>720</v>
      </c>
      <c r="G25" s="204">
        <f>+'0090'!G30</f>
        <v>66</v>
      </c>
      <c r="H25" s="205">
        <f t="shared" si="0"/>
        <v>786</v>
      </c>
    </row>
    <row r="26" spans="1:8" x14ac:dyDescent="0.25">
      <c r="A26" s="184">
        <f t="shared" si="1"/>
        <v>21</v>
      </c>
      <c r="B26" s="187">
        <v>21</v>
      </c>
      <c r="C26" s="188" t="str">
        <f>+'0092'!A2</f>
        <v>GUERRERO LUIS</v>
      </c>
      <c r="D26" s="206">
        <f>+'0092'!F30</f>
        <v>250</v>
      </c>
      <c r="E26" s="206">
        <f>+'0092'!F31</f>
        <v>24</v>
      </c>
      <c r="F26" s="204">
        <f>+'0092'!F29</f>
        <v>595</v>
      </c>
      <c r="G26" s="204">
        <f>+'0092'!G29</f>
        <v>66</v>
      </c>
      <c r="H26" s="205">
        <f t="shared" si="0"/>
        <v>661</v>
      </c>
    </row>
    <row r="27" spans="1:8" x14ac:dyDescent="0.25">
      <c r="A27" s="184">
        <f t="shared" si="1"/>
        <v>22</v>
      </c>
      <c r="B27" s="187">
        <v>22</v>
      </c>
      <c r="C27" s="188" t="str">
        <f>+'0091'!A2</f>
        <v>BORJA MARIA CLEOTILDE</v>
      </c>
      <c r="D27" s="206">
        <f>+'0091'!F30</f>
        <v>0</v>
      </c>
      <c r="E27" s="206">
        <f>+'0091'!F31</f>
        <v>10</v>
      </c>
      <c r="F27" s="204">
        <f>+'0091'!F29</f>
        <v>845</v>
      </c>
      <c r="G27" s="204">
        <f>+'0091'!G29</f>
        <v>80</v>
      </c>
      <c r="H27" s="205">
        <f t="shared" si="0"/>
        <v>925</v>
      </c>
    </row>
    <row r="28" spans="1:8" x14ac:dyDescent="0.25">
      <c r="A28" s="184">
        <f t="shared" si="1"/>
        <v>23</v>
      </c>
      <c r="B28" s="187">
        <v>23</v>
      </c>
      <c r="C28" s="188" t="str">
        <f>+'0089'!A2</f>
        <v>VARGAS JOSE</v>
      </c>
      <c r="D28" s="206">
        <f>+'0089'!F29</f>
        <v>0</v>
      </c>
      <c r="E28" s="206">
        <f>+'0089'!F30</f>
        <v>0</v>
      </c>
      <c r="F28" s="204">
        <f>+'0089'!F28</f>
        <v>845</v>
      </c>
      <c r="G28" s="204">
        <f>+'0089'!G28</f>
        <v>90</v>
      </c>
      <c r="H28" s="205">
        <f t="shared" si="0"/>
        <v>935</v>
      </c>
    </row>
    <row r="29" spans="1:8" x14ac:dyDescent="0.25">
      <c r="A29" s="184">
        <f t="shared" si="1"/>
        <v>24</v>
      </c>
      <c r="B29" s="187">
        <v>24</v>
      </c>
      <c r="C29" s="188" t="str">
        <f>+'0067'!A2</f>
        <v>VINICIO TENELEMA</v>
      </c>
      <c r="D29" s="206">
        <f>+'0067'!F29</f>
        <v>0</v>
      </c>
      <c r="E29" s="206">
        <f>+'0067'!F30</f>
        <v>0</v>
      </c>
      <c r="F29" s="204">
        <f>+'0067'!F28</f>
        <v>845</v>
      </c>
      <c r="G29" s="204">
        <f>+'0067'!G28</f>
        <v>90</v>
      </c>
      <c r="H29" s="205">
        <f t="shared" si="0"/>
        <v>935</v>
      </c>
    </row>
    <row r="30" spans="1:8" x14ac:dyDescent="0.25">
      <c r="A30" s="184">
        <f t="shared" si="1"/>
        <v>25</v>
      </c>
      <c r="B30" s="187">
        <v>25</v>
      </c>
      <c r="C30" s="188" t="str">
        <f>+'0067'!A2</f>
        <v>VINICIO TENELEMA</v>
      </c>
      <c r="D30" s="206">
        <f>+'0069'!F29</f>
        <v>845</v>
      </c>
      <c r="E30" s="206">
        <f>+'0069'!F30</f>
        <v>66</v>
      </c>
      <c r="F30" s="204">
        <f>+'0069'!F28</f>
        <v>0</v>
      </c>
      <c r="G30" s="204">
        <f>+'0069'!G28</f>
        <v>24</v>
      </c>
      <c r="H30" s="205">
        <f t="shared" si="0"/>
        <v>24</v>
      </c>
    </row>
    <row r="31" spans="1:8" x14ac:dyDescent="0.25">
      <c r="A31" s="184">
        <f t="shared" si="1"/>
        <v>26</v>
      </c>
      <c r="B31" s="187">
        <v>26</v>
      </c>
      <c r="C31" s="188" t="str">
        <f>+'0086'!A2</f>
        <v>DUQUE MIGUEL</v>
      </c>
      <c r="D31" s="206">
        <f>+'0086'!F30</f>
        <v>15</v>
      </c>
      <c r="E31" s="206">
        <f>+'0086'!F31</f>
        <v>24</v>
      </c>
      <c r="F31" s="204">
        <f>+'0086'!F29</f>
        <v>830</v>
      </c>
      <c r="G31" s="204">
        <f>+'0086'!G29</f>
        <v>66</v>
      </c>
      <c r="H31" s="205">
        <f t="shared" si="0"/>
        <v>896</v>
      </c>
    </row>
    <row r="32" spans="1:8" x14ac:dyDescent="0.25">
      <c r="A32" s="184">
        <f t="shared" si="1"/>
        <v>27</v>
      </c>
      <c r="B32" s="187">
        <v>27</v>
      </c>
      <c r="C32" s="188" t="str">
        <f>+'0085'!A2</f>
        <v>SOTO ERNESTO</v>
      </c>
      <c r="D32" s="206">
        <f>+'0085'!F29</f>
        <v>0</v>
      </c>
      <c r="E32" s="206">
        <f>+'0085'!F30</f>
        <v>0</v>
      </c>
      <c r="F32" s="204">
        <f>+'0085'!F28</f>
        <v>845</v>
      </c>
      <c r="G32" s="204">
        <f>+'0085'!G28</f>
        <v>90</v>
      </c>
      <c r="H32" s="205">
        <f t="shared" si="0"/>
        <v>935</v>
      </c>
    </row>
    <row r="33" spans="1:8" x14ac:dyDescent="0.25">
      <c r="A33" s="184">
        <f t="shared" si="1"/>
        <v>28</v>
      </c>
      <c r="B33" s="187">
        <v>28</v>
      </c>
      <c r="C33" s="188" t="str">
        <f>+'0084'!A2</f>
        <v>MARCELO CUASQUER</v>
      </c>
      <c r="D33" s="206">
        <f>+'0084'!F29</f>
        <v>0</v>
      </c>
      <c r="E33" s="206">
        <f>+'0084'!F30</f>
        <v>0</v>
      </c>
      <c r="F33" s="204">
        <f>+'0084'!F28</f>
        <v>845</v>
      </c>
      <c r="G33" s="204">
        <f>+'0084'!G28</f>
        <v>90</v>
      </c>
      <c r="H33" s="205">
        <f t="shared" si="0"/>
        <v>935</v>
      </c>
    </row>
    <row r="34" spans="1:8" x14ac:dyDescent="0.25">
      <c r="A34" s="184">
        <f t="shared" si="1"/>
        <v>29</v>
      </c>
      <c r="B34" s="187">
        <v>29</v>
      </c>
      <c r="C34" s="188" t="str">
        <f>+'050'!A2</f>
        <v>PALMA ESPLENDIDA</v>
      </c>
      <c r="D34" s="206">
        <f>+'050'!F30</f>
        <v>30</v>
      </c>
      <c r="E34" s="206">
        <f>+'050'!F31</f>
        <v>72</v>
      </c>
      <c r="F34" s="204">
        <f>+'050'!F29</f>
        <v>815</v>
      </c>
      <c r="G34" s="204">
        <f>+'050'!G29</f>
        <v>18</v>
      </c>
      <c r="H34" s="205">
        <f t="shared" si="0"/>
        <v>833</v>
      </c>
    </row>
    <row r="35" spans="1:8" x14ac:dyDescent="0.25">
      <c r="A35" s="184">
        <f t="shared" si="1"/>
        <v>30</v>
      </c>
      <c r="B35" s="187">
        <v>30</v>
      </c>
      <c r="C35" s="188" t="str">
        <f>+'049'!A2</f>
        <v>POZO JOSE</v>
      </c>
      <c r="D35" s="206">
        <f>+'049'!F31</f>
        <v>65</v>
      </c>
      <c r="E35" s="206">
        <f>+'049'!F32</f>
        <v>90</v>
      </c>
      <c r="F35" s="204">
        <f>+'049'!F30</f>
        <v>780</v>
      </c>
      <c r="G35" s="204">
        <f>+'049'!G30</f>
        <v>0</v>
      </c>
      <c r="H35" s="205">
        <f t="shared" si="0"/>
        <v>780</v>
      </c>
    </row>
    <row r="36" spans="1:8" x14ac:dyDescent="0.25">
      <c r="A36" s="184">
        <f t="shared" si="1"/>
        <v>31</v>
      </c>
      <c r="B36" s="187">
        <v>31</v>
      </c>
      <c r="C36" s="188" t="str">
        <f>+'0049'!A2</f>
        <v>POZO JOSE</v>
      </c>
      <c r="D36" s="206">
        <f>+'0049'!F30</f>
        <v>285</v>
      </c>
      <c r="E36" s="206">
        <f>+'0049'!F31</f>
        <v>90</v>
      </c>
      <c r="F36" s="204">
        <f>+'0049'!F29</f>
        <v>560</v>
      </c>
      <c r="G36" s="204">
        <f>+'0049'!G29</f>
        <v>0</v>
      </c>
      <c r="H36" s="205">
        <f t="shared" si="0"/>
        <v>560</v>
      </c>
    </row>
    <row r="37" spans="1:8" x14ac:dyDescent="0.25">
      <c r="A37" s="184">
        <f t="shared" si="1"/>
        <v>32</v>
      </c>
      <c r="B37" s="187">
        <v>32</v>
      </c>
      <c r="C37" s="188" t="str">
        <f>+'048'!A2</f>
        <v>CERON MARCO</v>
      </c>
      <c r="D37" s="206">
        <f>+'048'!F30</f>
        <v>40</v>
      </c>
      <c r="E37" s="206">
        <f>+'048'!F31</f>
        <v>0</v>
      </c>
      <c r="F37" s="204">
        <f>+'048'!F28</f>
        <v>805</v>
      </c>
      <c r="G37" s="204">
        <f>+'048'!G28</f>
        <v>90</v>
      </c>
      <c r="H37" s="205">
        <f t="shared" si="0"/>
        <v>895</v>
      </c>
    </row>
    <row r="38" spans="1:8" x14ac:dyDescent="0.25">
      <c r="A38" s="184">
        <f t="shared" si="1"/>
        <v>33</v>
      </c>
      <c r="B38" s="187">
        <v>33</v>
      </c>
      <c r="C38" s="188" t="str">
        <f>+'059'!A2</f>
        <v>LEON NARCISA</v>
      </c>
      <c r="D38" s="206" t="e">
        <f>+'059'!F28</f>
        <v>#REF!</v>
      </c>
      <c r="E38" s="206" t="e">
        <f>+'059'!F29</f>
        <v>#REF!</v>
      </c>
      <c r="F38" s="204" t="e">
        <f>+'059'!F27</f>
        <v>#REF!</v>
      </c>
      <c r="G38" s="204" t="e">
        <f>+'059'!G27</f>
        <v>#REF!</v>
      </c>
      <c r="H38" s="205" t="e">
        <f t="shared" si="0"/>
        <v>#REF!</v>
      </c>
    </row>
    <row r="39" spans="1:8" x14ac:dyDescent="0.25">
      <c r="A39" s="184">
        <f t="shared" si="1"/>
        <v>34</v>
      </c>
      <c r="B39" s="187">
        <v>34</v>
      </c>
      <c r="C39" s="188" t="str">
        <f>+'060'!A2</f>
        <v>SALAO ROSA</v>
      </c>
      <c r="D39" s="206">
        <f>+'060'!F29</f>
        <v>15</v>
      </c>
      <c r="E39" s="206">
        <f>+'060'!F30</f>
        <v>16</v>
      </c>
      <c r="F39" s="204">
        <f>+'060'!F28</f>
        <v>830</v>
      </c>
      <c r="G39" s="204">
        <f>+'060'!G28</f>
        <v>74</v>
      </c>
      <c r="H39" s="205">
        <f t="shared" si="0"/>
        <v>904</v>
      </c>
    </row>
    <row r="40" spans="1:8" x14ac:dyDescent="0.25">
      <c r="A40" s="184">
        <f t="shared" si="1"/>
        <v>35</v>
      </c>
      <c r="B40" s="187">
        <v>35</v>
      </c>
      <c r="C40" s="188" t="str">
        <f>+'061'!A2</f>
        <v>GUAJAN JOSE</v>
      </c>
      <c r="D40" s="206">
        <f>+'061'!F30</f>
        <v>0</v>
      </c>
      <c r="E40" s="206">
        <f>+'061'!F31</f>
        <v>0</v>
      </c>
      <c r="F40" s="204">
        <f>+'061'!F29</f>
        <v>845</v>
      </c>
      <c r="G40" s="204">
        <f>+'061'!G29</f>
        <v>90</v>
      </c>
      <c r="H40" s="205">
        <f t="shared" si="0"/>
        <v>935</v>
      </c>
    </row>
    <row r="41" spans="1:8" s="90" customFormat="1" x14ac:dyDescent="0.25">
      <c r="A41" s="189">
        <f t="shared" si="1"/>
        <v>36</v>
      </c>
      <c r="B41" s="187">
        <v>36</v>
      </c>
      <c r="C41" s="188" t="str">
        <f>+'062'!A2</f>
        <v>FUENTES ANDRES</v>
      </c>
      <c r="D41" s="206">
        <f>+'062'!F30</f>
        <v>0</v>
      </c>
      <c r="E41" s="206">
        <f>+'062'!F31</f>
        <v>0</v>
      </c>
      <c r="F41" s="204">
        <f>+'062'!F29</f>
        <v>845</v>
      </c>
      <c r="G41" s="204">
        <f>+'062'!G29</f>
        <v>90</v>
      </c>
      <c r="H41" s="207">
        <f t="shared" si="0"/>
        <v>935</v>
      </c>
    </row>
    <row r="42" spans="1:8" x14ac:dyDescent="0.25">
      <c r="A42" s="184">
        <f t="shared" si="1"/>
        <v>37</v>
      </c>
      <c r="B42" s="187">
        <v>37</v>
      </c>
      <c r="C42" s="188" t="str">
        <f>+'064'!A2</f>
        <v>NAVA GUILLERMO</v>
      </c>
      <c r="D42" s="206">
        <f>+'064'!F31</f>
        <v>10</v>
      </c>
      <c r="E42" s="206">
        <f>+'064'!F32</f>
        <v>0</v>
      </c>
      <c r="F42" s="204">
        <f>+'064'!F29</f>
        <v>835</v>
      </c>
      <c r="G42" s="204">
        <f>+'064'!G29</f>
        <v>90</v>
      </c>
      <c r="H42" s="205">
        <f t="shared" si="0"/>
        <v>925</v>
      </c>
    </row>
    <row r="43" spans="1:8" x14ac:dyDescent="0.25">
      <c r="A43" s="184">
        <f t="shared" si="1"/>
        <v>38</v>
      </c>
      <c r="B43" s="187">
        <v>38</v>
      </c>
      <c r="C43" s="188" t="str">
        <f>+'065'!A2</f>
        <v>PDRO CANCHALA</v>
      </c>
      <c r="D43" s="206">
        <f>+'065'!F29</f>
        <v>0</v>
      </c>
      <c r="E43" s="206">
        <f>+'065'!F30</f>
        <v>-6</v>
      </c>
      <c r="F43" s="204">
        <f>+'065'!F28</f>
        <v>845</v>
      </c>
      <c r="G43" s="204">
        <f>+'065'!G28</f>
        <v>96</v>
      </c>
      <c r="H43" s="205">
        <f t="shared" si="0"/>
        <v>941</v>
      </c>
    </row>
    <row r="44" spans="1:8" x14ac:dyDescent="0.25">
      <c r="A44" s="184">
        <f t="shared" si="1"/>
        <v>39</v>
      </c>
      <c r="B44" s="187">
        <v>39</v>
      </c>
      <c r="C44" s="188" t="str">
        <f>+'0066'!A2</f>
        <v>NEPAS JOSE</v>
      </c>
      <c r="D44" s="206">
        <f>+'0066'!F30</f>
        <v>30</v>
      </c>
      <c r="E44" s="206">
        <f>+'0066'!F31</f>
        <v>0</v>
      </c>
      <c r="F44" s="204">
        <f>+'0066'!F29</f>
        <v>815</v>
      </c>
      <c r="G44" s="204">
        <f>+'0066'!G29</f>
        <v>90</v>
      </c>
      <c r="H44" s="205">
        <f t="shared" si="0"/>
        <v>905</v>
      </c>
    </row>
    <row r="45" spans="1:8" x14ac:dyDescent="0.25">
      <c r="A45" s="184">
        <f t="shared" si="1"/>
        <v>40</v>
      </c>
      <c r="B45" s="187">
        <v>40</v>
      </c>
      <c r="C45" s="188" t="str">
        <f>+'063'!A2</f>
        <v>QUILISMAL DORIS</v>
      </c>
      <c r="D45" s="206">
        <f>+'063'!F30</f>
        <v>30</v>
      </c>
      <c r="E45" s="206">
        <f>+'063'!F31</f>
        <v>0</v>
      </c>
      <c r="F45" s="204">
        <f>+'063'!F29</f>
        <v>815</v>
      </c>
      <c r="G45" s="204">
        <f>+'063'!G29</f>
        <v>90</v>
      </c>
      <c r="H45" s="205">
        <f t="shared" si="0"/>
        <v>905</v>
      </c>
    </row>
    <row r="46" spans="1:8" x14ac:dyDescent="0.25">
      <c r="A46" s="184">
        <f t="shared" si="1"/>
        <v>41</v>
      </c>
      <c r="B46" s="187">
        <v>41</v>
      </c>
      <c r="C46" s="188" t="str">
        <f>+'053'!A2</f>
        <v>CERON MAURICIO</v>
      </c>
      <c r="D46" s="206">
        <f>+'053'!F31</f>
        <v>0</v>
      </c>
      <c r="E46" s="206">
        <f>+'053'!F32</f>
        <v>2</v>
      </c>
      <c r="F46" s="204">
        <f>+'053'!F29</f>
        <v>845</v>
      </c>
      <c r="G46" s="204">
        <f>+'053'!G29</f>
        <v>88</v>
      </c>
      <c r="H46" s="205">
        <f t="shared" si="0"/>
        <v>933</v>
      </c>
    </row>
    <row r="47" spans="1:8" x14ac:dyDescent="0.25">
      <c r="A47" s="184">
        <f t="shared" si="1"/>
        <v>42</v>
      </c>
      <c r="B47" s="187">
        <v>42</v>
      </c>
      <c r="C47" s="188" t="str">
        <f>+'057'!A2</f>
        <v>NEPAS JOSE</v>
      </c>
      <c r="D47" s="206">
        <f>+'057'!F29</f>
        <v>0</v>
      </c>
      <c r="E47" s="206">
        <f>+'057'!F30</f>
        <v>0</v>
      </c>
      <c r="F47" s="204">
        <f>+'057'!F28</f>
        <v>845</v>
      </c>
      <c r="G47" s="204">
        <f>+'057'!G28</f>
        <v>90</v>
      </c>
      <c r="H47" s="205">
        <f t="shared" si="0"/>
        <v>935</v>
      </c>
    </row>
    <row r="48" spans="1:8" x14ac:dyDescent="0.25">
      <c r="A48" s="184">
        <f t="shared" si="1"/>
        <v>43</v>
      </c>
      <c r="B48" s="187">
        <v>43</v>
      </c>
      <c r="C48" s="188" t="str">
        <f>+'056'!A2</f>
        <v>PAZMIÑO SOLANGE</v>
      </c>
      <c r="D48" s="206">
        <f>+'056'!F33</f>
        <v>30</v>
      </c>
      <c r="E48" s="206">
        <f>+'056'!F34</f>
        <v>8</v>
      </c>
      <c r="F48" s="204">
        <f>+'056'!F32</f>
        <v>815</v>
      </c>
      <c r="G48" s="204">
        <f>+'056'!G32</f>
        <v>82</v>
      </c>
      <c r="H48" s="205">
        <f t="shared" si="0"/>
        <v>897</v>
      </c>
    </row>
    <row r="49" spans="1:8" x14ac:dyDescent="0.25">
      <c r="A49" s="184">
        <f t="shared" si="1"/>
        <v>44</v>
      </c>
      <c r="B49" s="187">
        <v>44</v>
      </c>
      <c r="C49" s="188" t="str">
        <f>+'055'!A2</f>
        <v>BONILLA LUIS</v>
      </c>
      <c r="D49" s="206">
        <f>+'055'!F29</f>
        <v>10</v>
      </c>
      <c r="E49" s="206">
        <f>+'055'!F30</f>
        <v>2</v>
      </c>
      <c r="F49" s="204">
        <f>+'055'!F28</f>
        <v>835</v>
      </c>
      <c r="G49" s="204">
        <f>+'055'!G28</f>
        <v>88</v>
      </c>
      <c r="H49" s="205">
        <f t="shared" si="0"/>
        <v>923</v>
      </c>
    </row>
    <row r="50" spans="1:8" x14ac:dyDescent="0.25">
      <c r="A50" s="184">
        <f t="shared" si="1"/>
        <v>45</v>
      </c>
      <c r="B50" s="187">
        <v>45</v>
      </c>
      <c r="C50" s="188" t="str">
        <f>+'054'!A2</f>
        <v>ENRIQUEZ RAMIRO</v>
      </c>
      <c r="D50" s="206">
        <f>+'054'!F29</f>
        <v>220</v>
      </c>
      <c r="E50" s="206">
        <f>+'054'!F30</f>
        <v>26</v>
      </c>
      <c r="F50" s="204">
        <f>+'054'!F28</f>
        <v>625</v>
      </c>
      <c r="G50" s="204">
        <f>+'054'!G28</f>
        <v>64</v>
      </c>
      <c r="H50" s="205">
        <f t="shared" si="0"/>
        <v>689</v>
      </c>
    </row>
    <row r="51" spans="1:8" x14ac:dyDescent="0.25">
      <c r="A51" s="184">
        <f t="shared" si="1"/>
        <v>46</v>
      </c>
      <c r="B51" s="187">
        <v>46</v>
      </c>
      <c r="C51" s="188" t="str">
        <f>+'0088'!A2</f>
        <v>MORILLO WILLIAM</v>
      </c>
      <c r="D51" s="206">
        <f>+'0088'!F30</f>
        <v>0</v>
      </c>
      <c r="E51" s="206">
        <f>+'0088'!F31</f>
        <v>0</v>
      </c>
      <c r="F51" s="204">
        <f>+'0088'!F29</f>
        <v>845</v>
      </c>
      <c r="G51" s="204">
        <f>+'0088'!G29</f>
        <v>90</v>
      </c>
      <c r="H51" s="205">
        <f t="shared" si="0"/>
        <v>935</v>
      </c>
    </row>
    <row r="52" spans="1:8" x14ac:dyDescent="0.25">
      <c r="A52" s="184">
        <f t="shared" si="1"/>
        <v>47</v>
      </c>
      <c r="B52" s="187">
        <v>47</v>
      </c>
      <c r="C52" s="188" t="str">
        <f>+'051'!A2</f>
        <v>CABEZAS SILVIA</v>
      </c>
      <c r="D52" s="206">
        <f>+'051'!F30</f>
        <v>0</v>
      </c>
      <c r="E52" s="206">
        <f>+'051'!F31</f>
        <v>0</v>
      </c>
      <c r="F52" s="204">
        <f>+'051'!F28</f>
        <v>845</v>
      </c>
      <c r="G52" s="204">
        <f>+'051'!G28</f>
        <v>90</v>
      </c>
      <c r="H52" s="205">
        <f t="shared" si="0"/>
        <v>935</v>
      </c>
    </row>
    <row r="53" spans="1:8" x14ac:dyDescent="0.25">
      <c r="A53" s="184">
        <f t="shared" si="1"/>
        <v>48</v>
      </c>
      <c r="B53" s="187">
        <v>48</v>
      </c>
      <c r="C53" s="188" t="str">
        <f>+'052'!A2</f>
        <v>CABEZAS SILVIA</v>
      </c>
      <c r="D53" s="206">
        <f>+'052'!F30</f>
        <v>0</v>
      </c>
      <c r="E53" s="206">
        <f>+'052'!F31</f>
        <v>0</v>
      </c>
      <c r="F53" s="204">
        <f>+'052'!F28</f>
        <v>845</v>
      </c>
      <c r="G53" s="204">
        <f>+'052'!G28</f>
        <v>90</v>
      </c>
      <c r="H53" s="205">
        <f t="shared" si="0"/>
        <v>935</v>
      </c>
    </row>
    <row r="54" spans="1:8" x14ac:dyDescent="0.25">
      <c r="A54" s="184">
        <f t="shared" si="1"/>
        <v>49</v>
      </c>
      <c r="B54" s="187">
        <v>49</v>
      </c>
      <c r="C54" s="188" t="str">
        <f>+'028'!A2</f>
        <v>MERINO HILDA</v>
      </c>
      <c r="D54" s="206">
        <f>+'028'!F30</f>
        <v>0</v>
      </c>
      <c r="E54" s="206">
        <f>+'028'!F31</f>
        <v>0</v>
      </c>
      <c r="F54" s="204">
        <f>+'028'!F28</f>
        <v>845</v>
      </c>
      <c r="G54" s="204">
        <f>+'028'!G28</f>
        <v>90</v>
      </c>
      <c r="H54" s="205">
        <f t="shared" si="0"/>
        <v>935</v>
      </c>
    </row>
    <row r="55" spans="1:8" x14ac:dyDescent="0.25">
      <c r="A55" s="184">
        <f t="shared" si="1"/>
        <v>50</v>
      </c>
      <c r="B55" s="187">
        <v>50</v>
      </c>
      <c r="C55" s="188" t="str">
        <f>+'020'!A2</f>
        <v>MERINO GARDEL</v>
      </c>
      <c r="D55" s="206">
        <f>+'020'!F30</f>
        <v>0</v>
      </c>
      <c r="E55" s="206">
        <f>+'020'!F31</f>
        <v>0</v>
      </c>
      <c r="F55" s="204">
        <f>+'020'!F28</f>
        <v>845</v>
      </c>
      <c r="G55" s="204">
        <f>+'020'!G28</f>
        <v>90</v>
      </c>
      <c r="H55" s="205">
        <f t="shared" si="0"/>
        <v>935</v>
      </c>
    </row>
    <row r="56" spans="1:8" x14ac:dyDescent="0.25">
      <c r="A56" s="184">
        <f t="shared" si="1"/>
        <v>51</v>
      </c>
      <c r="B56" s="187">
        <v>51</v>
      </c>
      <c r="C56" s="188" t="str">
        <f>+'019'!A2</f>
        <v>MERINO TIORGIRO</v>
      </c>
      <c r="D56" s="206">
        <f>+'019'!F29</f>
        <v>0</v>
      </c>
      <c r="E56" s="206">
        <f>+'019'!F30</f>
        <v>0</v>
      </c>
      <c r="F56" s="204">
        <f>+'019'!F28</f>
        <v>845</v>
      </c>
      <c r="G56" s="204">
        <f>+'019'!G28</f>
        <v>90</v>
      </c>
      <c r="H56" s="205">
        <f t="shared" si="0"/>
        <v>935</v>
      </c>
    </row>
    <row r="57" spans="1:8" x14ac:dyDescent="0.25">
      <c r="A57" s="184">
        <f t="shared" si="1"/>
        <v>52</v>
      </c>
      <c r="B57" s="187">
        <v>52</v>
      </c>
      <c r="C57" s="188" t="str">
        <f>+'018'!A2</f>
        <v>MERINO MERCY</v>
      </c>
      <c r="D57" s="206">
        <f>+'018'!F29</f>
        <v>0</v>
      </c>
      <c r="E57" s="206">
        <f>+'018'!F30</f>
        <v>0</v>
      </c>
      <c r="F57" s="204">
        <f>+'018'!F28</f>
        <v>845</v>
      </c>
      <c r="G57" s="204">
        <f>+'018'!G28</f>
        <v>90</v>
      </c>
      <c r="H57" s="205">
        <f t="shared" si="0"/>
        <v>935</v>
      </c>
    </row>
    <row r="58" spans="1:8" x14ac:dyDescent="0.25">
      <c r="A58" s="184">
        <f t="shared" si="1"/>
        <v>53</v>
      </c>
      <c r="B58" s="187">
        <v>53</v>
      </c>
      <c r="C58" s="188" t="str">
        <f>+'017'!A2</f>
        <v>MERINO MERCY</v>
      </c>
      <c r="D58" s="206">
        <f>+'017'!F31</f>
        <v>40</v>
      </c>
      <c r="E58" s="206">
        <f>+'017'!F32</f>
        <v>24</v>
      </c>
      <c r="F58" s="204">
        <f>+'017'!F29</f>
        <v>805</v>
      </c>
      <c r="G58" s="204">
        <f>+'017'!G29</f>
        <v>66</v>
      </c>
      <c r="H58" s="205">
        <f t="shared" si="0"/>
        <v>871</v>
      </c>
    </row>
    <row r="59" spans="1:8" x14ac:dyDescent="0.25">
      <c r="A59" s="184">
        <f t="shared" si="1"/>
        <v>54</v>
      </c>
      <c r="B59" s="187">
        <v>54</v>
      </c>
      <c r="C59" s="188" t="str">
        <f>+'029'!A2</f>
        <v>PUPIALES NELLY</v>
      </c>
      <c r="D59" s="206">
        <f>+'029'!F29</f>
        <v>0</v>
      </c>
      <c r="E59" s="206">
        <f>+'029'!F30</f>
        <v>0</v>
      </c>
      <c r="F59" s="204">
        <f>+'029'!F28</f>
        <v>845</v>
      </c>
      <c r="G59" s="204">
        <f>+'029'!G28</f>
        <v>90</v>
      </c>
      <c r="H59" s="205">
        <f t="shared" si="0"/>
        <v>935</v>
      </c>
    </row>
    <row r="60" spans="1:8" x14ac:dyDescent="0.25">
      <c r="A60" s="184">
        <f t="shared" si="1"/>
        <v>55</v>
      </c>
      <c r="B60" s="187">
        <v>55</v>
      </c>
      <c r="C60" s="188" t="str">
        <f>+'030'!A2</f>
        <v>ESPIN ELVIA</v>
      </c>
      <c r="D60" s="206">
        <f>+'030'!F30</f>
        <v>0</v>
      </c>
      <c r="E60" s="206">
        <f>+'030'!F31</f>
        <v>0</v>
      </c>
      <c r="F60" s="204">
        <f>+'030'!F28</f>
        <v>845</v>
      </c>
      <c r="G60" s="204">
        <f>+'030'!G28</f>
        <v>90</v>
      </c>
      <c r="H60" s="205">
        <f t="shared" si="0"/>
        <v>935</v>
      </c>
    </row>
    <row r="61" spans="1:8" x14ac:dyDescent="0.25">
      <c r="A61" s="184">
        <f t="shared" si="1"/>
        <v>56</v>
      </c>
      <c r="B61" s="187">
        <v>56</v>
      </c>
      <c r="C61" s="188" t="str">
        <f>+'031'!A2</f>
        <v>ESPIN ELVIA</v>
      </c>
      <c r="D61" s="206">
        <f>+'031'!F30</f>
        <v>0</v>
      </c>
      <c r="E61" s="206">
        <f>+'031'!F31</f>
        <v>0</v>
      </c>
      <c r="F61" s="204">
        <f>+'031'!F28</f>
        <v>845</v>
      </c>
      <c r="G61" s="204">
        <f>+'031'!G28</f>
        <v>90</v>
      </c>
      <c r="H61" s="205">
        <f t="shared" si="0"/>
        <v>935</v>
      </c>
    </row>
    <row r="62" spans="1:8" x14ac:dyDescent="0.25">
      <c r="A62" s="184">
        <f t="shared" si="1"/>
        <v>57</v>
      </c>
      <c r="B62" s="187">
        <v>57</v>
      </c>
      <c r="C62" s="188" t="str">
        <f>+'032'!A2</f>
        <v>TUFIÑO LUIS</v>
      </c>
      <c r="D62" s="206">
        <f>+'032'!F29</f>
        <v>0</v>
      </c>
      <c r="E62" s="206">
        <f>+'032'!F30</f>
        <v>0</v>
      </c>
      <c r="F62" s="204">
        <f>+'032'!F28</f>
        <v>845</v>
      </c>
      <c r="G62" s="204">
        <f>+'032'!G28</f>
        <v>90</v>
      </c>
      <c r="H62" s="205">
        <f t="shared" si="0"/>
        <v>935</v>
      </c>
    </row>
    <row r="63" spans="1:8" x14ac:dyDescent="0.25">
      <c r="A63" s="184">
        <f t="shared" si="1"/>
        <v>58</v>
      </c>
      <c r="B63" s="187">
        <v>58</v>
      </c>
      <c r="C63" s="188" t="str">
        <f>+'033'!A2</f>
        <v>ROBLES TITO</v>
      </c>
      <c r="D63" s="206">
        <f>+'033'!F31</f>
        <v>160</v>
      </c>
      <c r="E63" s="206">
        <f>+'033'!F32</f>
        <v>78</v>
      </c>
      <c r="F63" s="204">
        <f>+'033'!F29</f>
        <v>685</v>
      </c>
      <c r="G63" s="204">
        <f>+'033'!G29</f>
        <v>12</v>
      </c>
      <c r="H63" s="205">
        <f t="shared" si="0"/>
        <v>697</v>
      </c>
    </row>
    <row r="64" spans="1:8" x14ac:dyDescent="0.25">
      <c r="A64" s="184">
        <f t="shared" si="1"/>
        <v>59</v>
      </c>
      <c r="B64" s="187">
        <v>59</v>
      </c>
      <c r="C64" s="188" t="str">
        <f>+'034'!A2</f>
        <v>VIZUETE GLADYS</v>
      </c>
      <c r="D64" s="206">
        <f>+'034'!F30</f>
        <v>0</v>
      </c>
      <c r="E64" s="206">
        <f>+'034'!F31</f>
        <v>-90</v>
      </c>
      <c r="F64" s="204">
        <f>+'034'!F28</f>
        <v>0</v>
      </c>
      <c r="G64" s="204">
        <f>+'034'!G28</f>
        <v>0</v>
      </c>
      <c r="H64" s="205">
        <f t="shared" si="0"/>
        <v>0</v>
      </c>
    </row>
    <row r="65" spans="1:8" x14ac:dyDescent="0.25">
      <c r="A65" s="184">
        <f t="shared" si="1"/>
        <v>60</v>
      </c>
      <c r="B65" s="187">
        <v>60</v>
      </c>
      <c r="C65" s="188" t="e">
        <f>+#REF!</f>
        <v>#REF!</v>
      </c>
      <c r="D65" s="206" t="e">
        <f>+#REF!</f>
        <v>#REF!</v>
      </c>
      <c r="E65" s="206" t="e">
        <f>+#REF!</f>
        <v>#REF!</v>
      </c>
      <c r="F65" s="204" t="e">
        <f>+#REF!</f>
        <v>#REF!</v>
      </c>
      <c r="G65" s="204" t="e">
        <f>+#REF!</f>
        <v>#REF!</v>
      </c>
      <c r="H65" s="205" t="e">
        <f t="shared" si="0"/>
        <v>#REF!</v>
      </c>
    </row>
    <row r="66" spans="1:8" x14ac:dyDescent="0.25">
      <c r="A66" s="184">
        <f t="shared" si="1"/>
        <v>61</v>
      </c>
      <c r="B66" s="187">
        <v>61</v>
      </c>
      <c r="C66" s="188" t="str">
        <f>+'011'!A2</f>
        <v>QUERO BYRON</v>
      </c>
      <c r="D66" s="206">
        <f>+'011'!F32</f>
        <v>0</v>
      </c>
      <c r="E66" s="206">
        <f>+'011'!F33</f>
        <v>90</v>
      </c>
      <c r="F66" s="204">
        <f>+'011'!F30</f>
        <v>845</v>
      </c>
      <c r="G66" s="204">
        <f>+'011'!G30</f>
        <v>0</v>
      </c>
      <c r="H66" s="205">
        <f t="shared" si="0"/>
        <v>845</v>
      </c>
    </row>
    <row r="67" spans="1:8" x14ac:dyDescent="0.25">
      <c r="A67" s="184">
        <f t="shared" si="1"/>
        <v>62</v>
      </c>
      <c r="B67" s="187">
        <v>62</v>
      </c>
      <c r="C67" s="188" t="str">
        <f>+'027'!A2</f>
        <v>LOPEZ JORGE FERNANDO</v>
      </c>
      <c r="D67" s="206">
        <f>+'027'!F30</f>
        <v>15</v>
      </c>
      <c r="E67" s="206">
        <f>+'027'!F31</f>
        <v>12</v>
      </c>
      <c r="F67" s="204">
        <f>+'027'!F28</f>
        <v>830</v>
      </c>
      <c r="G67" s="204">
        <f>+'027'!G28</f>
        <v>78</v>
      </c>
      <c r="H67" s="205">
        <f t="shared" si="0"/>
        <v>908</v>
      </c>
    </row>
    <row r="68" spans="1:8" x14ac:dyDescent="0.25">
      <c r="A68" s="184">
        <f t="shared" si="1"/>
        <v>63</v>
      </c>
      <c r="B68" s="187">
        <v>63</v>
      </c>
      <c r="C68" s="188" t="str">
        <f>+'026'!A2</f>
        <v>APUNTE GENARO</v>
      </c>
      <c r="D68" s="206">
        <f>+'026'!F30</f>
        <v>5</v>
      </c>
      <c r="E68" s="206">
        <f>+'026'!F31</f>
        <v>0</v>
      </c>
      <c r="F68" s="204">
        <f>+'026'!F28</f>
        <v>840</v>
      </c>
      <c r="G68" s="204">
        <f>+'026'!G28</f>
        <v>90</v>
      </c>
      <c r="H68" s="205">
        <f t="shared" si="0"/>
        <v>930</v>
      </c>
    </row>
    <row r="69" spans="1:8" x14ac:dyDescent="0.25">
      <c r="A69" s="184">
        <f t="shared" si="1"/>
        <v>64</v>
      </c>
      <c r="B69" s="187">
        <v>64</v>
      </c>
      <c r="C69" s="188" t="str">
        <f>+'024'!A2</f>
        <v>CABEZAS JUAN</v>
      </c>
      <c r="D69" s="206">
        <f>+'024'!F30</f>
        <v>0</v>
      </c>
      <c r="E69" s="206">
        <f>+'024'!F31</f>
        <v>10</v>
      </c>
      <c r="F69" s="204">
        <f>+'024'!F28</f>
        <v>845</v>
      </c>
      <c r="G69" s="204">
        <f>+'024'!G28</f>
        <v>80</v>
      </c>
      <c r="H69" s="205">
        <f t="shared" si="0"/>
        <v>925</v>
      </c>
    </row>
    <row r="70" spans="1:8" x14ac:dyDescent="0.25">
      <c r="A70" s="184">
        <f t="shared" si="1"/>
        <v>65</v>
      </c>
      <c r="B70" s="187">
        <v>65</v>
      </c>
      <c r="C70" s="188" t="str">
        <f>+'023'!A2</f>
        <v>PUBLIO RIGOBERTO LUQUE</v>
      </c>
      <c r="D70" s="206">
        <f>+'023'!F32</f>
        <v>0</v>
      </c>
      <c r="E70" s="206">
        <f>+'023'!F33</f>
        <v>0</v>
      </c>
      <c r="F70" s="204">
        <f>+'023'!F30</f>
        <v>845</v>
      </c>
      <c r="G70" s="204">
        <f>+'023'!G30</f>
        <v>90</v>
      </c>
      <c r="H70" s="205">
        <f t="shared" si="0"/>
        <v>935</v>
      </c>
    </row>
    <row r="71" spans="1:8" x14ac:dyDescent="0.25">
      <c r="A71" s="184">
        <f t="shared" si="1"/>
        <v>66</v>
      </c>
      <c r="B71" s="187">
        <v>66</v>
      </c>
      <c r="C71" s="188" t="str">
        <f>+'022'!A2</f>
        <v>OROZCO LUIS</v>
      </c>
      <c r="D71" s="206">
        <f>+'022'!F30</f>
        <v>0</v>
      </c>
      <c r="E71" s="206">
        <f>+'022'!F31</f>
        <v>0</v>
      </c>
      <c r="F71" s="204">
        <f>+'022'!F28</f>
        <v>845</v>
      </c>
      <c r="G71" s="204">
        <f>+'022'!G28</f>
        <v>90</v>
      </c>
      <c r="H71" s="205">
        <f t="shared" ref="H71:H118" si="2">+F71+G71</f>
        <v>935</v>
      </c>
    </row>
    <row r="72" spans="1:8" x14ac:dyDescent="0.25">
      <c r="A72" s="184">
        <f t="shared" ref="A72:A116" si="3">+A71+1</f>
        <v>67</v>
      </c>
      <c r="B72" s="187">
        <v>68</v>
      </c>
      <c r="C72" s="188" t="str">
        <f>+'021'!A2</f>
        <v>ANDRANGO CALIXTO</v>
      </c>
      <c r="D72" s="206">
        <f>+'021'!F31</f>
        <v>100</v>
      </c>
      <c r="E72" s="206">
        <f>+'021'!F32</f>
        <v>0</v>
      </c>
      <c r="F72" s="204">
        <f>+'021'!F29</f>
        <v>745</v>
      </c>
      <c r="G72" s="204">
        <f>+'021'!G29</f>
        <v>90</v>
      </c>
      <c r="H72" s="205">
        <f t="shared" si="2"/>
        <v>835</v>
      </c>
    </row>
    <row r="73" spans="1:8" x14ac:dyDescent="0.25">
      <c r="A73" s="184">
        <f t="shared" si="3"/>
        <v>68</v>
      </c>
      <c r="B73" s="187">
        <v>69</v>
      </c>
      <c r="C73" s="188" t="str">
        <f>+'01'!A2</f>
        <v>AJILA JUAN CARLOS</v>
      </c>
      <c r="D73" s="206">
        <f>+'01'!F30</f>
        <v>0</v>
      </c>
      <c r="E73" s="206">
        <f>+'01'!F31</f>
        <v>0</v>
      </c>
      <c r="F73" s="204">
        <f>+'01'!F28</f>
        <v>845</v>
      </c>
      <c r="G73" s="204">
        <f>+'01'!G28</f>
        <v>90</v>
      </c>
      <c r="H73" s="205">
        <f t="shared" si="2"/>
        <v>935</v>
      </c>
    </row>
    <row r="74" spans="1:8" x14ac:dyDescent="0.25">
      <c r="A74" s="184">
        <f t="shared" si="3"/>
        <v>69</v>
      </c>
      <c r="B74" s="187">
        <v>70</v>
      </c>
      <c r="C74" s="188" t="str">
        <f>+'02'!A2</f>
        <v>LUDEÑA VICENTE</v>
      </c>
      <c r="D74" s="206">
        <f>+'02'!F35</f>
        <v>0</v>
      </c>
      <c r="E74" s="206">
        <f>+'02'!F37</f>
        <v>0</v>
      </c>
      <c r="F74" s="204">
        <f>+'02'!F33</f>
        <v>845</v>
      </c>
      <c r="G74" s="204">
        <f>+'02'!G33</f>
        <v>90</v>
      </c>
      <c r="H74" s="205">
        <f t="shared" si="2"/>
        <v>935</v>
      </c>
    </row>
    <row r="75" spans="1:8" x14ac:dyDescent="0.25">
      <c r="A75" s="184">
        <f t="shared" si="3"/>
        <v>70</v>
      </c>
      <c r="B75" s="187">
        <v>71</v>
      </c>
      <c r="C75" s="188" t="str">
        <f>+'03'!A2</f>
        <v>ORTEGA CARLOS</v>
      </c>
      <c r="D75" s="206">
        <f>+'03'!F35</f>
        <v>0</v>
      </c>
      <c r="E75" s="206">
        <f>+'03'!F36</f>
        <v>0</v>
      </c>
      <c r="F75" s="204">
        <f>+'03'!F33</f>
        <v>845</v>
      </c>
      <c r="G75" s="204">
        <f>+'03'!G33</f>
        <v>90</v>
      </c>
      <c r="H75" s="205">
        <f t="shared" si="2"/>
        <v>935</v>
      </c>
    </row>
    <row r="76" spans="1:8" x14ac:dyDescent="0.25">
      <c r="A76" s="184">
        <f t="shared" si="3"/>
        <v>71</v>
      </c>
      <c r="B76" s="187">
        <v>72</v>
      </c>
      <c r="C76" s="188" t="str">
        <f>+'04'!A2</f>
        <v>CUAMACAS HUMBERTO</v>
      </c>
      <c r="D76" s="206">
        <f>+'04'!F31</f>
        <v>0</v>
      </c>
      <c r="E76" s="206">
        <f>+'04'!F32</f>
        <v>0</v>
      </c>
      <c r="F76" s="204">
        <f>+'04'!F29</f>
        <v>845</v>
      </c>
      <c r="G76" s="204">
        <f>+'04'!G29</f>
        <v>90</v>
      </c>
      <c r="H76" s="205">
        <f t="shared" si="2"/>
        <v>935</v>
      </c>
    </row>
    <row r="77" spans="1:8" x14ac:dyDescent="0.25">
      <c r="A77" s="184">
        <f t="shared" si="3"/>
        <v>72</v>
      </c>
      <c r="B77" s="187">
        <v>73</v>
      </c>
      <c r="C77" s="188" t="str">
        <f>+'05'!A2</f>
        <v>APOLO ENMA</v>
      </c>
      <c r="D77" s="206">
        <f>+'05'!F31</f>
        <v>0</v>
      </c>
      <c r="E77" s="206">
        <f>+'05'!F32</f>
        <v>0</v>
      </c>
      <c r="F77" s="204">
        <f>+'05'!F30</f>
        <v>845</v>
      </c>
      <c r="G77" s="204">
        <f>+'05'!G30</f>
        <v>90</v>
      </c>
      <c r="H77" s="205">
        <f t="shared" si="2"/>
        <v>935</v>
      </c>
    </row>
    <row r="78" spans="1:8" x14ac:dyDescent="0.25">
      <c r="A78" s="184">
        <f t="shared" si="3"/>
        <v>73</v>
      </c>
      <c r="B78" s="187">
        <v>74</v>
      </c>
      <c r="C78" s="188" t="str">
        <f>+'06'!A2</f>
        <v>CAICEDO ROSA MARINA</v>
      </c>
      <c r="D78" s="206">
        <f>+'06'!F35</f>
        <v>0</v>
      </c>
      <c r="E78" s="206">
        <f>+'06'!F37</f>
        <v>0</v>
      </c>
      <c r="F78" s="204">
        <f>+'06'!F33</f>
        <v>815</v>
      </c>
      <c r="G78" s="204">
        <f>+'06'!G33</f>
        <v>90</v>
      </c>
      <c r="H78" s="205">
        <f t="shared" si="2"/>
        <v>905</v>
      </c>
    </row>
    <row r="79" spans="1:8" x14ac:dyDescent="0.25">
      <c r="A79" s="184">
        <f t="shared" si="3"/>
        <v>74</v>
      </c>
      <c r="B79" s="187">
        <v>75</v>
      </c>
      <c r="C79" s="188" t="str">
        <f>+'07'!A2</f>
        <v>CHILUISA CESAR</v>
      </c>
      <c r="D79" s="206">
        <f>+'07'!F35</f>
        <v>0</v>
      </c>
      <c r="E79" s="206">
        <f>+'07'!F36</f>
        <v>12</v>
      </c>
      <c r="F79" s="204">
        <f>+'07'!F33</f>
        <v>845</v>
      </c>
      <c r="G79" s="204">
        <f>+'07'!G33</f>
        <v>78</v>
      </c>
      <c r="H79" s="205">
        <f t="shared" si="2"/>
        <v>923</v>
      </c>
    </row>
    <row r="80" spans="1:8" x14ac:dyDescent="0.25">
      <c r="A80" s="184">
        <f t="shared" si="3"/>
        <v>75</v>
      </c>
      <c r="B80" s="187">
        <v>76</v>
      </c>
      <c r="C80" s="188" t="str">
        <f>+'08'!A2</f>
        <v>ARGOTI NELSON</v>
      </c>
      <c r="D80" s="206">
        <f>+'08'!F30</f>
        <v>35</v>
      </c>
      <c r="E80" s="206">
        <f>+'08'!F31</f>
        <v>48</v>
      </c>
      <c r="F80" s="204">
        <f>+'08'!F29</f>
        <v>810</v>
      </c>
      <c r="G80" s="204">
        <f>+'08'!G29</f>
        <v>42</v>
      </c>
      <c r="H80" s="205">
        <f t="shared" si="2"/>
        <v>852</v>
      </c>
    </row>
    <row r="81" spans="1:8" x14ac:dyDescent="0.25">
      <c r="A81" s="184">
        <f t="shared" si="3"/>
        <v>76</v>
      </c>
      <c r="B81" s="187">
        <v>77</v>
      </c>
      <c r="C81" s="188" t="str">
        <f>+'010'!A2</f>
        <v>CRUZ LUIS BOLIVAR</v>
      </c>
      <c r="D81" s="206">
        <f>+'010'!F34</f>
        <v>0</v>
      </c>
      <c r="E81" s="206">
        <f>+'010'!F36</f>
        <v>24</v>
      </c>
      <c r="F81" s="204">
        <f>+'010'!F33</f>
        <v>845</v>
      </c>
      <c r="G81" s="204">
        <f>+'010'!G33</f>
        <v>66</v>
      </c>
      <c r="H81" s="205">
        <f t="shared" si="2"/>
        <v>911</v>
      </c>
    </row>
    <row r="82" spans="1:8" x14ac:dyDescent="0.25">
      <c r="A82" s="184">
        <f t="shared" si="3"/>
        <v>77</v>
      </c>
      <c r="B82" s="187">
        <v>78</v>
      </c>
      <c r="C82" s="188" t="str">
        <f>+'058'!A2</f>
        <v>NEPAS JOSE</v>
      </c>
      <c r="D82" s="206">
        <f>+'058'!F30</f>
        <v>0</v>
      </c>
      <c r="E82" s="206">
        <f>+'058'!F32</f>
        <v>0</v>
      </c>
      <c r="F82" s="204">
        <f>+'058'!F28</f>
        <v>845</v>
      </c>
      <c r="G82" s="204">
        <f>+'058'!G28</f>
        <v>90</v>
      </c>
      <c r="H82" s="205">
        <f t="shared" si="2"/>
        <v>935</v>
      </c>
    </row>
    <row r="83" spans="1:8" x14ac:dyDescent="0.25">
      <c r="A83" s="184">
        <f t="shared" si="3"/>
        <v>78</v>
      </c>
      <c r="B83" s="187">
        <v>79</v>
      </c>
      <c r="C83" s="188" t="str">
        <f>+'0075'!A2</f>
        <v>ALMEIDA EDUARDO</v>
      </c>
      <c r="D83" s="206">
        <f>+'0075'!F29</f>
        <v>40</v>
      </c>
      <c r="E83" s="206">
        <f>+'0075'!F30</f>
        <v>0</v>
      </c>
      <c r="F83" s="204">
        <f>+'0075'!F28</f>
        <v>805</v>
      </c>
      <c r="G83" s="204">
        <f>+'0075'!G28</f>
        <v>66</v>
      </c>
      <c r="H83" s="205">
        <f t="shared" si="2"/>
        <v>871</v>
      </c>
    </row>
    <row r="84" spans="1:8" x14ac:dyDescent="0.25">
      <c r="A84" s="184">
        <f t="shared" si="3"/>
        <v>79</v>
      </c>
      <c r="B84" s="187">
        <v>81</v>
      </c>
      <c r="C84" s="188" t="str">
        <f>+'012'!A2</f>
        <v>HENRY FLORES</v>
      </c>
      <c r="D84" s="206">
        <f>+'012'!F35</f>
        <v>845</v>
      </c>
      <c r="E84" s="206">
        <f>+'012'!F37</f>
        <v>90</v>
      </c>
      <c r="F84" s="204">
        <f>+'012'!F33</f>
        <v>0</v>
      </c>
      <c r="G84" s="204">
        <f>+'012'!G33</f>
        <v>0</v>
      </c>
      <c r="H84" s="205">
        <f t="shared" si="2"/>
        <v>0</v>
      </c>
    </row>
    <row r="85" spans="1:8" x14ac:dyDescent="0.25">
      <c r="A85" s="184">
        <f t="shared" si="3"/>
        <v>80</v>
      </c>
      <c r="B85" s="187">
        <v>82</v>
      </c>
      <c r="C85" s="188" t="str">
        <f>+'013'!A2</f>
        <v>MALDONADO CRISTIAN</v>
      </c>
      <c r="D85" s="206">
        <f>+'013'!F35</f>
        <v>845</v>
      </c>
      <c r="E85" s="206">
        <f>+'013'!F37</f>
        <v>90</v>
      </c>
      <c r="F85" s="204">
        <f>+'013'!F33</f>
        <v>0</v>
      </c>
      <c r="G85" s="204">
        <f>+'013'!G33</f>
        <v>0</v>
      </c>
      <c r="H85" s="205">
        <f t="shared" si="2"/>
        <v>0</v>
      </c>
    </row>
    <row r="86" spans="1:8" x14ac:dyDescent="0.25">
      <c r="A86" s="184">
        <f t="shared" si="3"/>
        <v>81</v>
      </c>
      <c r="B86" s="187">
        <v>84</v>
      </c>
      <c r="C86" s="188" t="str">
        <f>+'014'!A2</f>
        <v>MIGUEL LLUGSA</v>
      </c>
      <c r="D86" s="206">
        <f>+'014'!F35</f>
        <v>0</v>
      </c>
      <c r="E86" s="206">
        <f>+'014'!F36</f>
        <v>0</v>
      </c>
      <c r="F86" s="204">
        <f>+'014'!F33</f>
        <v>845</v>
      </c>
      <c r="G86" s="204">
        <f>+'014'!G33</f>
        <v>90</v>
      </c>
      <c r="H86" s="205">
        <f t="shared" si="2"/>
        <v>935</v>
      </c>
    </row>
    <row r="87" spans="1:8" x14ac:dyDescent="0.25">
      <c r="A87" s="184">
        <f t="shared" si="3"/>
        <v>82</v>
      </c>
      <c r="B87" s="187">
        <v>85</v>
      </c>
      <c r="C87" s="188" t="str">
        <f>+'015'!A2</f>
        <v>MORILLO EDISON</v>
      </c>
      <c r="D87" s="206">
        <f>+'015'!F33</f>
        <v>20</v>
      </c>
      <c r="E87" s="206">
        <f>+'015'!F34</f>
        <v>0</v>
      </c>
      <c r="F87" s="204">
        <f>+'015'!F32</f>
        <v>845</v>
      </c>
      <c r="G87" s="204">
        <f>+'015'!G32</f>
        <v>90</v>
      </c>
      <c r="H87" s="205">
        <f t="shared" si="2"/>
        <v>935</v>
      </c>
    </row>
    <row r="88" spans="1:8" x14ac:dyDescent="0.25">
      <c r="A88" s="184">
        <f t="shared" si="3"/>
        <v>83</v>
      </c>
      <c r="B88" s="187">
        <v>87</v>
      </c>
      <c r="C88" s="188" t="str">
        <f>+'016'!A2</f>
        <v>BELTRAN MOISES</v>
      </c>
      <c r="D88" s="206">
        <f>+'016'!F35</f>
        <v>15</v>
      </c>
      <c r="E88" s="206">
        <f>+'016'!F36</f>
        <v>7</v>
      </c>
      <c r="F88" s="204">
        <f>+'016'!F33</f>
        <v>830</v>
      </c>
      <c r="G88" s="204">
        <f>+'016'!G33</f>
        <v>83</v>
      </c>
      <c r="H88" s="205">
        <f t="shared" si="2"/>
        <v>913</v>
      </c>
    </row>
    <row r="89" spans="1:8" x14ac:dyDescent="0.25">
      <c r="A89" s="184">
        <f t="shared" si="3"/>
        <v>84</v>
      </c>
      <c r="B89" s="187">
        <v>88</v>
      </c>
      <c r="C89" s="188" t="str">
        <f>+'040'!A2</f>
        <v>FARINANGO HECTOR</v>
      </c>
      <c r="D89" s="206">
        <f>+'040'!F30</f>
        <v>0</v>
      </c>
      <c r="E89" s="206">
        <f>+'040'!F31</f>
        <v>0</v>
      </c>
      <c r="F89" s="204">
        <f>+'040'!F28</f>
        <v>845</v>
      </c>
      <c r="G89" s="204">
        <f>+'040'!G28</f>
        <v>90</v>
      </c>
      <c r="H89" s="205">
        <f t="shared" si="2"/>
        <v>935</v>
      </c>
    </row>
    <row r="90" spans="1:8" x14ac:dyDescent="0.25">
      <c r="A90" s="184">
        <f t="shared" si="3"/>
        <v>85</v>
      </c>
      <c r="B90" s="187">
        <v>89</v>
      </c>
      <c r="C90" s="188" t="str">
        <f>+'025'!A2</f>
        <v>QUINTERO ERNESTO</v>
      </c>
      <c r="D90" s="206">
        <f>+'025'!F33</f>
        <v>43</v>
      </c>
      <c r="E90" s="206">
        <f>+'025'!F34</f>
        <v>24</v>
      </c>
      <c r="F90" s="204">
        <f>+'025'!F32</f>
        <v>802</v>
      </c>
      <c r="G90" s="204">
        <f>+'025'!G32</f>
        <v>66</v>
      </c>
      <c r="H90" s="205">
        <f t="shared" si="2"/>
        <v>868</v>
      </c>
    </row>
    <row r="91" spans="1:8" x14ac:dyDescent="0.25">
      <c r="A91" s="184">
        <f t="shared" si="3"/>
        <v>86</v>
      </c>
      <c r="B91" s="187">
        <v>90</v>
      </c>
      <c r="C91" s="188" t="str">
        <f>+'046'!A2</f>
        <v>PILATAXI MARIA</v>
      </c>
      <c r="D91" s="206">
        <f>+'046'!F32</f>
        <v>10</v>
      </c>
      <c r="E91" s="206">
        <f>+'046'!F33</f>
        <v>32</v>
      </c>
      <c r="F91" s="204">
        <f>+'046'!F30</f>
        <v>835</v>
      </c>
      <c r="G91" s="204">
        <f>+'046'!G30</f>
        <v>58</v>
      </c>
      <c r="H91" s="205">
        <f t="shared" si="2"/>
        <v>893</v>
      </c>
    </row>
    <row r="92" spans="1:8" x14ac:dyDescent="0.25">
      <c r="A92" s="184">
        <f t="shared" si="3"/>
        <v>87</v>
      </c>
      <c r="B92" s="187">
        <v>91</v>
      </c>
      <c r="C92" s="188" t="str">
        <f>+'038'!A2</f>
        <v>AGUIRRE CECILIA</v>
      </c>
      <c r="D92" s="206">
        <f>+'038'!F31</f>
        <v>0</v>
      </c>
      <c r="E92" s="206">
        <f>+'038'!F32</f>
        <v>0</v>
      </c>
      <c r="F92" s="204">
        <f>+'038'!F29</f>
        <v>845</v>
      </c>
      <c r="G92" s="204">
        <f>+'038'!G29</f>
        <v>90</v>
      </c>
      <c r="H92" s="205">
        <f t="shared" si="2"/>
        <v>935</v>
      </c>
    </row>
    <row r="93" spans="1:8" x14ac:dyDescent="0.25">
      <c r="A93" s="184">
        <f t="shared" si="3"/>
        <v>88</v>
      </c>
      <c r="B93" s="187">
        <v>92</v>
      </c>
      <c r="C93" s="188">
        <f>+'92'!A2</f>
        <v>0</v>
      </c>
      <c r="D93" s="206">
        <f>+'92'!F25</f>
        <v>0</v>
      </c>
      <c r="E93" s="206">
        <f>+'92'!F26</f>
        <v>0</v>
      </c>
      <c r="F93" s="204">
        <f>+'92'!F23</f>
        <v>845</v>
      </c>
      <c r="G93" s="204">
        <f>+'92'!G23</f>
        <v>90</v>
      </c>
      <c r="H93" s="205">
        <f t="shared" si="2"/>
        <v>935</v>
      </c>
    </row>
    <row r="94" spans="1:8" x14ac:dyDescent="0.25">
      <c r="A94" s="184">
        <f t="shared" si="3"/>
        <v>89</v>
      </c>
      <c r="B94" s="187">
        <v>93</v>
      </c>
      <c r="C94" s="188" t="str">
        <f>+'037'!A2</f>
        <v>LLUGSA ALFREDO</v>
      </c>
      <c r="D94" s="206">
        <f>+'037'!F29</f>
        <v>5</v>
      </c>
      <c r="E94" s="206">
        <f>+'037'!F30</f>
        <v>10</v>
      </c>
      <c r="F94" s="204">
        <f>+'037'!F28</f>
        <v>840</v>
      </c>
      <c r="G94" s="204">
        <f>+'037'!G28</f>
        <v>80</v>
      </c>
      <c r="H94" s="205">
        <f t="shared" si="2"/>
        <v>920</v>
      </c>
    </row>
    <row r="95" spans="1:8" x14ac:dyDescent="0.25">
      <c r="A95" s="184">
        <f t="shared" si="3"/>
        <v>90</v>
      </c>
      <c r="B95" s="187">
        <v>94</v>
      </c>
      <c r="C95" s="188" t="str">
        <f>+'036'!A2</f>
        <v>LOPEZ FERNANDA</v>
      </c>
      <c r="D95" s="206">
        <f>+'036'!F31</f>
        <v>0</v>
      </c>
      <c r="E95" s="206">
        <f>+'036'!F32</f>
        <v>0</v>
      </c>
      <c r="F95" s="204">
        <f>+'036'!F29</f>
        <v>845</v>
      </c>
      <c r="G95" s="204">
        <f>+'036'!G29</f>
        <v>90</v>
      </c>
      <c r="H95" s="205">
        <f t="shared" si="2"/>
        <v>935</v>
      </c>
    </row>
    <row r="96" spans="1:8" x14ac:dyDescent="0.25">
      <c r="A96" s="184">
        <f t="shared" si="3"/>
        <v>91</v>
      </c>
      <c r="B96" s="187">
        <v>95</v>
      </c>
      <c r="C96" s="188" t="str">
        <f>+'041'!A2</f>
        <v>GRANDA ESPERANZA</v>
      </c>
      <c r="D96" s="206">
        <f>+'041'!F30</f>
        <v>0</v>
      </c>
      <c r="E96" s="206">
        <f>+'041'!F31</f>
        <v>0</v>
      </c>
      <c r="F96" s="204">
        <f>+'041'!F28</f>
        <v>845</v>
      </c>
      <c r="G96" s="204">
        <f>+'041'!G28</f>
        <v>90</v>
      </c>
      <c r="H96" s="205">
        <f t="shared" si="2"/>
        <v>935</v>
      </c>
    </row>
    <row r="97" spans="1:8" x14ac:dyDescent="0.25">
      <c r="A97" s="184">
        <f t="shared" si="3"/>
        <v>92</v>
      </c>
      <c r="B97" s="187">
        <v>96</v>
      </c>
      <c r="C97" s="188" t="str">
        <f>+'042'!A2</f>
        <v>ENRIQUEZ LUIS</v>
      </c>
      <c r="D97" s="206">
        <f>+'042'!F30</f>
        <v>0</v>
      </c>
      <c r="E97" s="206">
        <f>+'042'!F31</f>
        <v>20</v>
      </c>
      <c r="F97" s="204">
        <f>+'042'!F28</f>
        <v>845</v>
      </c>
      <c r="G97" s="204">
        <f>+'042'!G28</f>
        <v>70</v>
      </c>
      <c r="H97" s="205">
        <f t="shared" si="2"/>
        <v>915</v>
      </c>
    </row>
    <row r="98" spans="1:8" x14ac:dyDescent="0.25">
      <c r="A98" s="184">
        <f t="shared" si="3"/>
        <v>93</v>
      </c>
      <c r="B98" s="187">
        <v>97</v>
      </c>
      <c r="C98" s="188" t="str">
        <f>+'044'!A2</f>
        <v>AVILA REMIGIO</v>
      </c>
      <c r="D98" s="206">
        <f>+'044'!F30</f>
        <v>0</v>
      </c>
      <c r="E98" s="206">
        <f>+'044'!F31</f>
        <v>0</v>
      </c>
      <c r="F98" s="204">
        <f>+'044'!F28</f>
        <v>845</v>
      </c>
      <c r="G98" s="204">
        <f>+'044'!G28</f>
        <v>90</v>
      </c>
      <c r="H98" s="205">
        <f t="shared" si="2"/>
        <v>935</v>
      </c>
    </row>
    <row r="99" spans="1:8" x14ac:dyDescent="0.25">
      <c r="A99" s="184">
        <f t="shared" si="3"/>
        <v>94</v>
      </c>
      <c r="B99" s="187">
        <v>98</v>
      </c>
      <c r="C99" s="188" t="str">
        <f>+'035'!A2</f>
        <v>ZAMBRANO LUIS</v>
      </c>
      <c r="D99" s="206">
        <f>+'035'!F31</f>
        <v>0</v>
      </c>
      <c r="E99" s="206">
        <f>+'035'!F32</f>
        <v>0</v>
      </c>
      <c r="F99" s="204">
        <f>+'035'!F29</f>
        <v>845</v>
      </c>
      <c r="G99" s="204">
        <f>+'035'!G29</f>
        <v>90</v>
      </c>
      <c r="H99" s="205">
        <f t="shared" si="2"/>
        <v>935</v>
      </c>
    </row>
    <row r="100" spans="1:8" x14ac:dyDescent="0.25">
      <c r="A100" s="184">
        <f t="shared" si="3"/>
        <v>95</v>
      </c>
      <c r="B100" s="187">
        <v>99</v>
      </c>
      <c r="C100" s="188" t="str">
        <f>+'0070'!A2</f>
        <v>RODRIGUEZ LEONARDO</v>
      </c>
      <c r="D100" s="206">
        <f>+'0070'!F30</f>
        <v>45</v>
      </c>
      <c r="E100" s="206">
        <f>+'0070'!F31</f>
        <v>32</v>
      </c>
      <c r="F100" s="204">
        <f>+'0070'!F29</f>
        <v>800</v>
      </c>
      <c r="G100" s="204">
        <f>+'0070'!G29</f>
        <v>58</v>
      </c>
      <c r="H100" s="205">
        <f t="shared" si="2"/>
        <v>858</v>
      </c>
    </row>
    <row r="101" spans="1:8" x14ac:dyDescent="0.25">
      <c r="A101" s="184">
        <f t="shared" si="3"/>
        <v>96</v>
      </c>
      <c r="B101" s="187">
        <v>100</v>
      </c>
      <c r="C101" s="188" t="str">
        <f>+'043'!A2</f>
        <v>PAZMIÑO CATALINA</v>
      </c>
      <c r="D101" s="206">
        <f>+'043'!F30</f>
        <v>0</v>
      </c>
      <c r="E101" s="206">
        <f>+'043'!F31</f>
        <v>0</v>
      </c>
      <c r="F101" s="204">
        <f>+'043'!F28</f>
        <v>845</v>
      </c>
      <c r="G101" s="204">
        <f>+'043'!G28</f>
        <v>90</v>
      </c>
      <c r="H101" s="205">
        <f t="shared" si="2"/>
        <v>935</v>
      </c>
    </row>
    <row r="102" spans="1:8" x14ac:dyDescent="0.25">
      <c r="A102" s="184">
        <f t="shared" si="3"/>
        <v>97</v>
      </c>
      <c r="B102" s="187">
        <v>101</v>
      </c>
      <c r="C102" s="188" t="str">
        <f>+'0104'!A2</f>
        <v>QUISHPE GONZALO</v>
      </c>
      <c r="D102" s="206">
        <f>+'0104'!F35</f>
        <v>25</v>
      </c>
      <c r="E102" s="206">
        <f>+'0104'!F37</f>
        <v>0</v>
      </c>
      <c r="F102" s="204">
        <f>+'0104'!F33</f>
        <v>820</v>
      </c>
      <c r="G102" s="204">
        <f>+'0104'!G33</f>
        <v>90</v>
      </c>
      <c r="H102" s="205">
        <f t="shared" si="2"/>
        <v>910</v>
      </c>
    </row>
    <row r="103" spans="1:8" x14ac:dyDescent="0.25">
      <c r="A103" s="184">
        <f t="shared" si="3"/>
        <v>98</v>
      </c>
      <c r="B103" s="187">
        <v>102</v>
      </c>
      <c r="C103" s="188" t="str">
        <f>+'0074'!A2</f>
        <v>RODRIGUEZ JULIO</v>
      </c>
      <c r="D103" s="206">
        <f>+'0074'!F31</f>
        <v>0</v>
      </c>
      <c r="E103" s="206">
        <f>+'0074'!F32</f>
        <v>0</v>
      </c>
      <c r="F103" s="204">
        <f>+'0074'!F30</f>
        <v>845</v>
      </c>
      <c r="G103" s="204">
        <f>+'0074'!G30</f>
        <v>90</v>
      </c>
      <c r="H103" s="205">
        <f t="shared" si="2"/>
        <v>935</v>
      </c>
    </row>
    <row r="104" spans="1:8" x14ac:dyDescent="0.25">
      <c r="A104" s="184">
        <f t="shared" si="3"/>
        <v>99</v>
      </c>
      <c r="B104" s="187">
        <v>103</v>
      </c>
      <c r="C104" s="188" t="str">
        <f>+'045'!A2</f>
        <v>SUAREZ RICARDO</v>
      </c>
      <c r="D104" s="206">
        <f>+'045'!F29</f>
        <v>65</v>
      </c>
      <c r="E104" s="206">
        <f>+'045'!F30</f>
        <v>24</v>
      </c>
      <c r="F104" s="204">
        <f>+'045'!F28</f>
        <v>780</v>
      </c>
      <c r="G104" s="204">
        <f>+'045'!G28</f>
        <v>66</v>
      </c>
      <c r="H104" s="205">
        <f t="shared" si="2"/>
        <v>846</v>
      </c>
    </row>
    <row r="105" spans="1:8" x14ac:dyDescent="0.25">
      <c r="A105" s="184">
        <f t="shared" si="3"/>
        <v>100</v>
      </c>
      <c r="B105" s="187">
        <v>104</v>
      </c>
      <c r="C105" s="188" t="str">
        <f>+'047'!A2</f>
        <v>YELENA BRAVO</v>
      </c>
      <c r="D105" s="206" t="e">
        <f>+'047'!F29</f>
        <v>#VALUE!</v>
      </c>
      <c r="E105" s="206">
        <f>+'047'!F30</f>
        <v>90</v>
      </c>
      <c r="F105" s="204" t="e">
        <f>+'047'!F28</f>
        <v>#VALUE!</v>
      </c>
      <c r="G105" s="204">
        <f>+'047'!G28</f>
        <v>0</v>
      </c>
      <c r="H105" s="205" t="e">
        <f t="shared" si="2"/>
        <v>#VALUE!</v>
      </c>
    </row>
    <row r="106" spans="1:8" x14ac:dyDescent="0.25">
      <c r="A106" s="184">
        <f t="shared" si="3"/>
        <v>101</v>
      </c>
      <c r="B106" s="187">
        <v>105</v>
      </c>
      <c r="C106" s="188" t="str">
        <f>+'039'!A2</f>
        <v>GARCES ANGEL</v>
      </c>
      <c r="D106" s="206">
        <f>+'039'!F33</f>
        <v>200</v>
      </c>
      <c r="E106" s="206">
        <f>+'039'!F34</f>
        <v>0</v>
      </c>
      <c r="F106" s="204">
        <f>+'039'!F31</f>
        <v>645</v>
      </c>
      <c r="G106" s="204">
        <f>+'039'!G31</f>
        <v>90</v>
      </c>
      <c r="H106" s="205">
        <f t="shared" si="2"/>
        <v>735</v>
      </c>
    </row>
    <row r="107" spans="1:8" x14ac:dyDescent="0.25">
      <c r="A107" s="184">
        <f t="shared" si="3"/>
        <v>102</v>
      </c>
      <c r="B107" s="187">
        <v>106</v>
      </c>
      <c r="C107" s="188" t="str">
        <f>+'0071'!A2</f>
        <v>GARCIA LIGIA</v>
      </c>
      <c r="D107" s="206">
        <f>+'0071'!F29</f>
        <v>0</v>
      </c>
      <c r="E107" s="206">
        <f>+'0071'!F30</f>
        <v>0</v>
      </c>
      <c r="F107" s="204">
        <f>+'0071'!F28</f>
        <v>845</v>
      </c>
      <c r="G107" s="204">
        <f>+'0071'!G28</f>
        <v>90</v>
      </c>
      <c r="H107" s="205">
        <f t="shared" si="2"/>
        <v>935</v>
      </c>
    </row>
    <row r="108" spans="1:8" x14ac:dyDescent="0.25">
      <c r="A108" s="184">
        <f t="shared" si="3"/>
        <v>103</v>
      </c>
      <c r="B108" s="187">
        <v>107</v>
      </c>
      <c r="C108" s="188" t="str">
        <f>+'0106'!A2</f>
        <v>JOSE LEMA</v>
      </c>
      <c r="D108" s="206">
        <f>+'0106'!F30</f>
        <v>0</v>
      </c>
      <c r="E108" s="206">
        <f>+'0106'!F31</f>
        <v>0</v>
      </c>
      <c r="F108" s="204">
        <f>+'0106'!F29</f>
        <v>845</v>
      </c>
      <c r="G108" s="204">
        <f>+'0106'!G29</f>
        <v>90</v>
      </c>
      <c r="H108" s="205">
        <f t="shared" si="2"/>
        <v>935</v>
      </c>
    </row>
    <row r="109" spans="1:8" x14ac:dyDescent="0.25">
      <c r="A109" s="184">
        <f t="shared" si="3"/>
        <v>104</v>
      </c>
      <c r="B109" s="187">
        <v>108</v>
      </c>
      <c r="C109" s="188" t="str">
        <f>+'0072'!A2</f>
        <v>GARCIA LIGIA</v>
      </c>
      <c r="D109" s="206">
        <f>+'0072'!F29</f>
        <v>0</v>
      </c>
      <c r="E109" s="206">
        <f>+'0072'!F30</f>
        <v>0</v>
      </c>
      <c r="F109" s="204">
        <f>+'0072'!F28</f>
        <v>845</v>
      </c>
      <c r="G109" s="204">
        <f>+'0072'!G28</f>
        <v>66</v>
      </c>
      <c r="H109" s="205">
        <f t="shared" si="2"/>
        <v>911</v>
      </c>
    </row>
    <row r="110" spans="1:8" x14ac:dyDescent="0.25">
      <c r="A110" s="184">
        <f t="shared" si="3"/>
        <v>105</v>
      </c>
      <c r="B110" s="187">
        <v>109</v>
      </c>
      <c r="C110" s="188" t="str">
        <f>+'0073'!A2</f>
        <v>BUITRON IPATIA</v>
      </c>
      <c r="D110" s="206">
        <f>+'0073'!F29</f>
        <v>0</v>
      </c>
      <c r="E110" s="206">
        <f>+'0073'!F30</f>
        <v>0</v>
      </c>
      <c r="F110" s="204">
        <f>+'0073'!F28</f>
        <v>845</v>
      </c>
      <c r="G110" s="204">
        <f>+'0073'!G28</f>
        <v>90</v>
      </c>
      <c r="H110" s="205">
        <f t="shared" si="2"/>
        <v>935</v>
      </c>
    </row>
    <row r="111" spans="1:8" x14ac:dyDescent="0.25">
      <c r="A111" s="184">
        <f t="shared" si="3"/>
        <v>106</v>
      </c>
      <c r="B111" s="187">
        <v>110</v>
      </c>
      <c r="C111" s="188">
        <f>+'0'!A2</f>
        <v>0</v>
      </c>
      <c r="D111" s="206" t="e">
        <f>+'0'!#REF!</f>
        <v>#REF!</v>
      </c>
      <c r="E111" s="206" t="e">
        <f>+'0'!#REF!</f>
        <v>#REF!</v>
      </c>
      <c r="F111" s="204" t="e">
        <f>+'0'!#REF!</f>
        <v>#REF!</v>
      </c>
      <c r="G111" s="204" t="e">
        <f>+'0'!#REF!</f>
        <v>#REF!</v>
      </c>
      <c r="H111" s="205" t="e">
        <f t="shared" si="2"/>
        <v>#REF!</v>
      </c>
    </row>
    <row r="112" spans="1:8" x14ac:dyDescent="0.25">
      <c r="A112" s="184">
        <f t="shared" si="3"/>
        <v>107</v>
      </c>
      <c r="B112" s="187">
        <v>111</v>
      </c>
      <c r="C112" s="188" t="str">
        <f>+'0079'!A2</f>
        <v>NOLE NELSON</v>
      </c>
      <c r="D112" s="206">
        <f>+'0079'!F29</f>
        <v>70</v>
      </c>
      <c r="E112" s="206">
        <f>+'0079'!F30</f>
        <v>0</v>
      </c>
      <c r="F112" s="204">
        <f>+'0079'!F28</f>
        <v>760</v>
      </c>
      <c r="G112" s="204">
        <f>+'0079'!G28</f>
        <v>90</v>
      </c>
      <c r="H112" s="205">
        <f t="shared" si="2"/>
        <v>850</v>
      </c>
    </row>
    <row r="113" spans="1:8" x14ac:dyDescent="0.25">
      <c r="A113" s="184">
        <f t="shared" si="3"/>
        <v>108</v>
      </c>
      <c r="B113" s="187">
        <v>112</v>
      </c>
      <c r="C113" s="188" t="str">
        <f>+'0096'!A2</f>
        <v>NIBO QUASQUER</v>
      </c>
      <c r="D113" s="206">
        <f>+'0096'!F35</f>
        <v>0</v>
      </c>
      <c r="E113" s="206">
        <f>+'0096'!F37</f>
        <v>0</v>
      </c>
      <c r="F113" s="204">
        <f>+'0096'!F33</f>
        <v>845</v>
      </c>
      <c r="G113" s="204">
        <f>+'0096'!G33</f>
        <v>90</v>
      </c>
      <c r="H113" s="205">
        <f t="shared" si="2"/>
        <v>935</v>
      </c>
    </row>
    <row r="114" spans="1:8" x14ac:dyDescent="0.25">
      <c r="A114" s="184">
        <f t="shared" si="3"/>
        <v>109</v>
      </c>
      <c r="B114" s="187">
        <v>113</v>
      </c>
      <c r="C114" s="188" t="str">
        <f>+'0078'!A2</f>
        <v>FRANCO FRANCISCA</v>
      </c>
      <c r="D114" s="206">
        <f>+'0078'!F30</f>
        <v>0</v>
      </c>
      <c r="E114" s="206">
        <f>+'0078'!F31</f>
        <v>90</v>
      </c>
      <c r="F114" s="204">
        <f>+'0078'!F29</f>
        <v>845</v>
      </c>
      <c r="G114" s="204">
        <f>+'0078'!G29</f>
        <v>0</v>
      </c>
      <c r="H114" s="205">
        <f t="shared" si="2"/>
        <v>845</v>
      </c>
    </row>
    <row r="115" spans="1:8" x14ac:dyDescent="0.25">
      <c r="A115" s="184">
        <f t="shared" si="3"/>
        <v>110</v>
      </c>
      <c r="B115" s="187">
        <v>114</v>
      </c>
      <c r="C115" s="188" t="str">
        <f>+'0068'!A2</f>
        <v>GALINDO FABIOLA</v>
      </c>
      <c r="D115" s="206">
        <f>+'0068'!F29</f>
        <v>430</v>
      </c>
      <c r="E115" s="206">
        <f>+'0068'!F30</f>
        <v>0</v>
      </c>
      <c r="F115" s="204">
        <f>+'0068'!F28</f>
        <v>415</v>
      </c>
      <c r="G115" s="204">
        <f>+'0068'!G28</f>
        <v>90</v>
      </c>
      <c r="H115" s="205">
        <f t="shared" si="2"/>
        <v>505</v>
      </c>
    </row>
    <row r="116" spans="1:8" x14ac:dyDescent="0.25">
      <c r="A116" s="184">
        <f t="shared" si="3"/>
        <v>111</v>
      </c>
      <c r="B116" s="187">
        <v>115</v>
      </c>
      <c r="C116" s="188" t="str">
        <f>+'0077'!A2</f>
        <v>TOAPANTA JORGE</v>
      </c>
      <c r="D116" s="206">
        <f>+'0077'!F30</f>
        <v>0</v>
      </c>
      <c r="E116" s="206">
        <f>+'0077'!F31</f>
        <v>0</v>
      </c>
      <c r="F116" s="204">
        <f>+'0077'!F29</f>
        <v>15</v>
      </c>
      <c r="G116" s="204">
        <f>+'0077'!G29</f>
        <v>24</v>
      </c>
      <c r="H116" s="205">
        <f t="shared" si="2"/>
        <v>39</v>
      </c>
    </row>
    <row r="117" spans="1:8" x14ac:dyDescent="0.25">
      <c r="B117" s="191"/>
      <c r="C117" s="192"/>
      <c r="D117" s="208"/>
      <c r="E117" s="208"/>
      <c r="F117" s="204"/>
      <c r="G117" s="209"/>
      <c r="H117" s="205">
        <f t="shared" si="2"/>
        <v>0</v>
      </c>
    </row>
    <row r="118" spans="1:8" ht="16.5" thickBot="1" x14ac:dyDescent="0.3">
      <c r="B118" s="191"/>
      <c r="C118" s="192"/>
      <c r="D118" s="210">
        <v>0</v>
      </c>
      <c r="E118" s="208"/>
      <c r="F118" s="204"/>
      <c r="G118" s="209"/>
      <c r="H118" s="211">
        <f t="shared" si="2"/>
        <v>0</v>
      </c>
    </row>
    <row r="119" spans="1:8" s="40" customFormat="1" ht="19.5" thickBot="1" x14ac:dyDescent="0.35">
      <c r="A119" s="41"/>
      <c r="B119" s="193"/>
      <c r="C119" s="194" t="s">
        <v>67</v>
      </c>
      <c r="D119" s="212" t="e">
        <f>SUM(D6:D118)</f>
        <v>#REF!</v>
      </c>
      <c r="E119" s="212" t="e">
        <f>SUM(E6:E118)</f>
        <v>#REF!</v>
      </c>
      <c r="F119" s="213" t="e">
        <f>SUM(F6:F118)</f>
        <v>#REF!</v>
      </c>
      <c r="G119" s="214" t="e">
        <f>SUM(G6:G118)</f>
        <v>#REF!</v>
      </c>
      <c r="H119" s="215" t="e">
        <f>SUM(H6:H118)</f>
        <v>#REF!</v>
      </c>
    </row>
    <row r="120" spans="1:8" ht="16.5" thickBot="1" x14ac:dyDescent="0.3">
      <c r="B120" s="195"/>
      <c r="C120" s="196"/>
      <c r="D120" s="216"/>
      <c r="E120" s="216"/>
      <c r="F120" s="217"/>
      <c r="G120" s="218"/>
      <c r="H120" s="219"/>
    </row>
    <row r="121" spans="1:8" ht="19.5" thickBot="1" x14ac:dyDescent="0.35">
      <c r="B121" s="195"/>
      <c r="C121" s="200" t="s">
        <v>122</v>
      </c>
      <c r="D121" s="220" t="e">
        <f>+D119+E119</f>
        <v>#REF!</v>
      </c>
      <c r="E121" s="221"/>
      <c r="F121" s="217"/>
      <c r="G121" s="218"/>
      <c r="H121" s="219"/>
    </row>
    <row r="122" spans="1:8" ht="19.5" thickBot="1" x14ac:dyDescent="0.35">
      <c r="D122" s="216"/>
      <c r="E122" s="222" t="s">
        <v>129</v>
      </c>
      <c r="F122" s="223" t="e">
        <f>+F119+G119</f>
        <v>#REF!</v>
      </c>
      <c r="G122" s="218"/>
      <c r="H122" s="219"/>
    </row>
    <row r="123" spans="1:8" x14ac:dyDescent="0.25">
      <c r="D123" s="221"/>
      <c r="E123" s="224"/>
      <c r="F123" s="225"/>
      <c r="G123" s="218"/>
      <c r="H123" s="219"/>
    </row>
    <row r="124" spans="1:8" x14ac:dyDescent="0.25">
      <c r="D124" s="221"/>
      <c r="E124" s="224" t="s">
        <v>131</v>
      </c>
      <c r="F124" s="226">
        <f>+cost!H48</f>
        <v>0</v>
      </c>
      <c r="G124" s="218"/>
      <c r="H124" s="219"/>
    </row>
    <row r="125" spans="1:8" x14ac:dyDescent="0.25">
      <c r="D125" s="221"/>
      <c r="E125" s="224" t="s">
        <v>130</v>
      </c>
      <c r="F125" s="226">
        <f>+gast!C42</f>
        <v>15</v>
      </c>
      <c r="G125" s="218"/>
      <c r="H125" s="219"/>
    </row>
    <row r="126" spans="1:8" x14ac:dyDescent="0.25">
      <c r="D126" s="221"/>
      <c r="E126" s="224"/>
      <c r="F126" s="226"/>
      <c r="G126" s="218"/>
      <c r="H126" s="219"/>
    </row>
    <row r="127" spans="1:8" x14ac:dyDescent="0.25">
      <c r="D127" s="221"/>
      <c r="E127" s="227"/>
      <c r="F127" s="228"/>
      <c r="G127" s="218"/>
      <c r="H127" s="219"/>
    </row>
    <row r="128" spans="1:8" x14ac:dyDescent="0.25">
      <c r="D128" s="221"/>
      <c r="E128" s="227"/>
      <c r="F128" s="228"/>
      <c r="G128" s="218"/>
      <c r="H128" s="219"/>
    </row>
    <row r="129" spans="4:8" x14ac:dyDescent="0.25">
      <c r="D129" s="221"/>
      <c r="E129" s="227"/>
      <c r="F129" s="228"/>
      <c r="G129" s="218"/>
      <c r="H129" s="219"/>
    </row>
    <row r="130" spans="4:8" ht="16.5" thickBot="1" x14ac:dyDescent="0.3">
      <c r="D130" s="221"/>
      <c r="E130" s="229" t="s">
        <v>139</v>
      </c>
      <c r="F130" s="230" t="e">
        <f>+F122-F123-F124-F125-F126-F127-F128-F129</f>
        <v>#REF!</v>
      </c>
      <c r="G130" s="218"/>
      <c r="H130" s="219"/>
    </row>
  </sheetData>
  <sheetProtection password="CF7A" sheet="1"/>
  <mergeCells count="2">
    <mergeCell ref="B1:G1"/>
    <mergeCell ref="B2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30"/>
  <sheetViews>
    <sheetView topLeftCell="B1" workbookViewId="0">
      <pane ySplit="5" topLeftCell="A6" activePane="bottomLeft" state="frozen"/>
      <selection pane="bottomLeft" activeCell="D16" sqref="D16"/>
    </sheetView>
  </sheetViews>
  <sheetFormatPr baseColWidth="10" defaultRowHeight="15.75" x14ac:dyDescent="0.25"/>
  <cols>
    <col min="1" max="1" width="4.5703125" style="190" customWidth="1"/>
    <col min="2" max="2" width="5.28515625" style="202" bestFit="1" customWidth="1"/>
    <col min="3" max="3" width="22" style="49" customWidth="1"/>
    <col min="4" max="4" width="16.85546875" style="201" customWidth="1"/>
    <col min="5" max="5" width="25.140625" style="201" customWidth="1"/>
    <col min="6" max="6" width="15" style="197" bestFit="1" customWidth="1"/>
    <col min="7" max="7" width="17" style="198" bestFit="1" customWidth="1"/>
    <col min="8" max="8" width="13.5703125" style="199" bestFit="1" customWidth="1"/>
    <col min="9" max="16384" width="11.42578125" style="49"/>
  </cols>
  <sheetData>
    <row r="1" spans="1:8" s="43" customFormat="1" ht="15" customHeight="1" x14ac:dyDescent="0.3">
      <c r="A1" s="168"/>
      <c r="B1" s="538" t="s">
        <v>0</v>
      </c>
      <c r="C1" s="539"/>
      <c r="D1" s="539"/>
      <c r="E1" s="539"/>
      <c r="F1" s="539"/>
      <c r="G1" s="539"/>
      <c r="H1" s="169"/>
    </row>
    <row r="2" spans="1:8" ht="18.75" x14ac:dyDescent="0.3">
      <c r="A2" s="170"/>
      <c r="B2" s="541" t="s">
        <v>143</v>
      </c>
      <c r="C2" s="542"/>
      <c r="D2" s="542"/>
      <c r="E2" s="542"/>
      <c r="F2" s="542"/>
      <c r="G2" s="542"/>
      <c r="H2" s="171"/>
    </row>
    <row r="3" spans="1:8" ht="15" customHeight="1" x14ac:dyDescent="0.3">
      <c r="A3" s="170"/>
      <c r="B3" s="172"/>
      <c r="C3" s="173"/>
      <c r="D3" s="231" t="s">
        <v>112</v>
      </c>
      <c r="E3" s="232" t="s">
        <v>114</v>
      </c>
      <c r="F3" s="176" t="s">
        <v>127</v>
      </c>
      <c r="G3" s="233" t="s">
        <v>127</v>
      </c>
      <c r="H3" s="171" t="s">
        <v>75</v>
      </c>
    </row>
    <row r="4" spans="1:8" x14ac:dyDescent="0.25">
      <c r="A4" s="170"/>
      <c r="B4" s="178" t="s">
        <v>1</v>
      </c>
      <c r="C4" s="179"/>
      <c r="D4" s="231" t="s">
        <v>84</v>
      </c>
      <c r="E4" s="232" t="s">
        <v>137</v>
      </c>
      <c r="F4" s="176" t="s">
        <v>128</v>
      </c>
      <c r="G4" s="233" t="s">
        <v>128</v>
      </c>
      <c r="H4" s="171" t="s">
        <v>162</v>
      </c>
    </row>
    <row r="5" spans="1:8" ht="16.5" thickBot="1" x14ac:dyDescent="0.3">
      <c r="A5" s="180" t="s">
        <v>2</v>
      </c>
      <c r="B5" s="181" t="s">
        <v>3</v>
      </c>
      <c r="C5" s="182" t="s">
        <v>4</v>
      </c>
      <c r="D5" s="234" t="s">
        <v>113</v>
      </c>
      <c r="E5" s="235" t="s">
        <v>138</v>
      </c>
      <c r="F5" s="176" t="s">
        <v>135</v>
      </c>
      <c r="G5" s="233" t="s">
        <v>136</v>
      </c>
      <c r="H5" s="171" t="s">
        <v>128</v>
      </c>
    </row>
    <row r="6" spans="1:8" x14ac:dyDescent="0.25">
      <c r="A6" s="236">
        <v>1</v>
      </c>
      <c r="B6" s="237">
        <v>1</v>
      </c>
      <c r="C6" s="238" t="str">
        <f>+'0102'!A2</f>
        <v>LLUMIPANTA JUAN</v>
      </c>
      <c r="D6" s="203" t="e">
        <f>+'0102'!#REF!</f>
        <v>#REF!</v>
      </c>
      <c r="E6" s="203" t="e">
        <f>+'0102'!#REF!</f>
        <v>#REF!</v>
      </c>
      <c r="F6" s="204">
        <f>+'0102'!I23</f>
        <v>15</v>
      </c>
      <c r="G6" s="239">
        <f>+'0102'!J23</f>
        <v>0</v>
      </c>
      <c r="H6" s="205">
        <f>+F6+G6</f>
        <v>15</v>
      </c>
    </row>
    <row r="7" spans="1:8" x14ac:dyDescent="0.25">
      <c r="A7" s="236">
        <f>+A6+1</f>
        <v>2</v>
      </c>
      <c r="B7" s="240">
        <v>2</v>
      </c>
      <c r="C7" s="241" t="str">
        <f>+'0103'!A2</f>
        <v>ARBOLEDA FRANKLIN</v>
      </c>
      <c r="D7" s="203">
        <f>+'0103'!K32</f>
        <v>1371.8</v>
      </c>
      <c r="E7" s="203">
        <f>+'0103'!L32</f>
        <v>6</v>
      </c>
      <c r="F7" s="204">
        <f>+'0103'!K30</f>
        <v>454</v>
      </c>
      <c r="G7" s="239">
        <f>+'0103'!L30</f>
        <v>18</v>
      </c>
      <c r="H7" s="205">
        <f t="shared" ref="H7:H70" si="0">+F7+G7</f>
        <v>472</v>
      </c>
    </row>
    <row r="8" spans="1:8" x14ac:dyDescent="0.25">
      <c r="A8" s="236">
        <f t="shared" ref="A8:A71" si="1">+A7+1</f>
        <v>3</v>
      </c>
      <c r="B8" s="240">
        <v>3</v>
      </c>
      <c r="C8" s="241" t="str">
        <f>+'09'!A2</f>
        <v>RODRIGUEZ BLANCA</v>
      </c>
      <c r="D8" s="203">
        <f>+'09'!K35</f>
        <v>1450</v>
      </c>
      <c r="E8" s="203">
        <f>+'09'!L35</f>
        <v>24</v>
      </c>
      <c r="F8" s="204">
        <f>+'09'!K33</f>
        <v>245</v>
      </c>
      <c r="G8" s="239">
        <f>+'09'!L33</f>
        <v>0</v>
      </c>
      <c r="H8" s="205">
        <f t="shared" si="0"/>
        <v>245</v>
      </c>
    </row>
    <row r="9" spans="1:8" x14ac:dyDescent="0.25">
      <c r="A9" s="236">
        <f t="shared" si="1"/>
        <v>4</v>
      </c>
      <c r="B9" s="240">
        <v>4</v>
      </c>
      <c r="C9" s="241" t="str">
        <f>+'0105'!A2</f>
        <v>MARIA GUAMANGATE</v>
      </c>
      <c r="D9" s="203">
        <f>+'0105'!K32</f>
        <v>0</v>
      </c>
      <c r="E9" s="203">
        <f>+'0105'!L32</f>
        <v>0</v>
      </c>
      <c r="F9" s="204">
        <f>+'0105'!K30</f>
        <v>345</v>
      </c>
      <c r="G9" s="239">
        <f>+'0105'!L30</f>
        <v>24</v>
      </c>
      <c r="H9" s="205">
        <f t="shared" si="0"/>
        <v>369</v>
      </c>
    </row>
    <row r="10" spans="1:8" x14ac:dyDescent="0.25">
      <c r="A10" s="236">
        <f t="shared" si="1"/>
        <v>5</v>
      </c>
      <c r="B10" s="240">
        <v>5</v>
      </c>
      <c r="C10" s="241" t="str">
        <f>+'0100'!A2</f>
        <v>NIEVES MARIANA</v>
      </c>
      <c r="D10" s="203">
        <f>+'0100'!K29</f>
        <v>1300</v>
      </c>
      <c r="E10" s="203">
        <f>+'0100'!L29</f>
        <v>18</v>
      </c>
      <c r="F10" s="204">
        <f>+'0100'!K28</f>
        <v>395</v>
      </c>
      <c r="G10" s="239">
        <f>+'0100'!L28</f>
        <v>6</v>
      </c>
      <c r="H10" s="205">
        <f t="shared" si="0"/>
        <v>401</v>
      </c>
    </row>
    <row r="11" spans="1:8" x14ac:dyDescent="0.25">
      <c r="A11" s="236">
        <f t="shared" si="1"/>
        <v>6</v>
      </c>
      <c r="B11" s="240">
        <v>6</v>
      </c>
      <c r="C11" s="241" t="str">
        <f>+'06'!A2</f>
        <v>CAICEDO ROSA MARINA</v>
      </c>
      <c r="D11" s="203">
        <f>+'06'!F33</f>
        <v>815</v>
      </c>
      <c r="E11" s="203">
        <f>+'06'!G33</f>
        <v>90</v>
      </c>
      <c r="F11" s="204">
        <f>+'06'!K33</f>
        <v>1395</v>
      </c>
      <c r="G11" s="239">
        <f>+'06'!L35</f>
        <v>22</v>
      </c>
      <c r="H11" s="205">
        <f t="shared" si="0"/>
        <v>1417</v>
      </c>
    </row>
    <row r="12" spans="1:8" x14ac:dyDescent="0.25">
      <c r="A12" s="236">
        <f t="shared" si="1"/>
        <v>7</v>
      </c>
      <c r="B12" s="240">
        <v>7</v>
      </c>
      <c r="C12" s="241" t="str">
        <f>+'0083'!A2</f>
        <v>LUNA BOLIVAR</v>
      </c>
      <c r="D12" s="203">
        <f>+'0083'!K29</f>
        <v>649</v>
      </c>
      <c r="E12" s="203">
        <f>+'0083'!L29</f>
        <v>24</v>
      </c>
      <c r="F12" s="204">
        <f>+'0083'!K28</f>
        <v>955.79</v>
      </c>
      <c r="G12" s="239">
        <f>+'0083'!L28</f>
        <v>0</v>
      </c>
      <c r="H12" s="205">
        <f t="shared" si="0"/>
        <v>955.79</v>
      </c>
    </row>
    <row r="13" spans="1:8" x14ac:dyDescent="0.25">
      <c r="A13" s="236">
        <f t="shared" si="1"/>
        <v>8</v>
      </c>
      <c r="B13" s="240">
        <v>8</v>
      </c>
      <c r="C13" s="241" t="str">
        <f>+'0082'!A2</f>
        <v>BAEZ MARTHA</v>
      </c>
      <c r="D13" s="203">
        <f>+'0082'!K29</f>
        <v>1366</v>
      </c>
      <c r="E13" s="203">
        <f>+'0082'!L29</f>
        <v>0</v>
      </c>
      <c r="F13" s="204">
        <f>+'0082'!K28</f>
        <v>329</v>
      </c>
      <c r="G13" s="239">
        <f>+'0082'!L28</f>
        <v>24</v>
      </c>
      <c r="H13" s="205">
        <f t="shared" si="0"/>
        <v>353</v>
      </c>
    </row>
    <row r="14" spans="1:8" x14ac:dyDescent="0.25">
      <c r="A14" s="236">
        <f t="shared" si="1"/>
        <v>9</v>
      </c>
      <c r="B14" s="240">
        <v>9</v>
      </c>
      <c r="C14" s="241" t="str">
        <f>+'0081'!A2</f>
        <v>CUASQUER OSWALDO</v>
      </c>
      <c r="D14" s="203">
        <f>+'0081'!K29</f>
        <v>1400</v>
      </c>
      <c r="E14" s="203">
        <f>+'0081'!L29</f>
        <v>0</v>
      </c>
      <c r="F14" s="204">
        <f>+'0081'!K28</f>
        <v>295</v>
      </c>
      <c r="G14" s="239">
        <f>+'0081'!L28</f>
        <v>24</v>
      </c>
      <c r="H14" s="205">
        <f t="shared" si="0"/>
        <v>319</v>
      </c>
    </row>
    <row r="15" spans="1:8" x14ac:dyDescent="0.25">
      <c r="A15" s="236">
        <f t="shared" si="1"/>
        <v>10</v>
      </c>
      <c r="B15" s="240">
        <v>10</v>
      </c>
      <c r="C15" s="241" t="str">
        <f>+'0080'!A2</f>
        <v>YANCHACAIZA MARCELO</v>
      </c>
      <c r="D15" s="203">
        <f>+'0080'!K30</f>
        <v>948.79</v>
      </c>
      <c r="E15" s="203">
        <f>+'0080'!L30</f>
        <v>-20</v>
      </c>
      <c r="F15" s="204">
        <f>+'0080'!K29</f>
        <v>1007</v>
      </c>
      <c r="G15" s="239">
        <f>+'0080'!L29</f>
        <v>44</v>
      </c>
      <c r="H15" s="205">
        <f t="shared" si="0"/>
        <v>1051</v>
      </c>
    </row>
    <row r="16" spans="1:8" x14ac:dyDescent="0.25">
      <c r="A16" s="236">
        <f t="shared" si="1"/>
        <v>11</v>
      </c>
      <c r="B16" s="240">
        <v>11</v>
      </c>
      <c r="C16" s="241" t="str">
        <f>+'0093'!A2</f>
        <v xml:space="preserve">  SONIA CHUGA </v>
      </c>
      <c r="D16" s="203">
        <f>+'0093'!K30</f>
        <v>1332</v>
      </c>
      <c r="E16" s="203">
        <f>+'0093'!L30</f>
        <v>24</v>
      </c>
      <c r="F16" s="204">
        <f>+'0093'!K29</f>
        <v>363</v>
      </c>
      <c r="G16" s="239">
        <f>+'0093'!L29</f>
        <v>0</v>
      </c>
      <c r="H16" s="205">
        <f t="shared" si="0"/>
        <v>363</v>
      </c>
    </row>
    <row r="17" spans="1:8" x14ac:dyDescent="0.25">
      <c r="A17" s="236">
        <f t="shared" si="1"/>
        <v>12</v>
      </c>
      <c r="B17" s="240">
        <v>12</v>
      </c>
      <c r="C17" s="241" t="str">
        <f>+'0094'!A2</f>
        <v>PULIAGUARY GEOVANNI ANTONIO</v>
      </c>
      <c r="D17" s="203" t="e">
        <f>+'0094'!#REF!</f>
        <v>#REF!</v>
      </c>
      <c r="E17" s="203" t="e">
        <f>+'0094'!#REF!</f>
        <v>#REF!</v>
      </c>
      <c r="F17" s="204">
        <f>+'0094'!K28</f>
        <v>0</v>
      </c>
      <c r="G17" s="239">
        <f>+'0094'!L28</f>
        <v>0</v>
      </c>
      <c r="H17" s="205">
        <f t="shared" si="0"/>
        <v>0</v>
      </c>
    </row>
    <row r="18" spans="1:8" x14ac:dyDescent="0.25">
      <c r="A18" s="236">
        <f t="shared" si="1"/>
        <v>13</v>
      </c>
      <c r="B18" s="240">
        <v>13</v>
      </c>
      <c r="C18" s="241" t="str">
        <f>+'0095'!A2</f>
        <v>LUNA BOLIVAR</v>
      </c>
      <c r="D18" s="203">
        <f>+'0095'!K35</f>
        <v>1550</v>
      </c>
      <c r="E18" s="203">
        <f>+'0095'!L35</f>
        <v>24</v>
      </c>
      <c r="F18" s="204">
        <f>+'0095'!K33</f>
        <v>15</v>
      </c>
      <c r="G18" s="239">
        <f>+'0095'!L33</f>
        <v>0</v>
      </c>
      <c r="H18" s="205">
        <f t="shared" si="0"/>
        <v>15</v>
      </c>
    </row>
    <row r="19" spans="1:8" x14ac:dyDescent="0.25">
      <c r="A19" s="236">
        <f t="shared" si="1"/>
        <v>14</v>
      </c>
      <c r="B19" s="240">
        <v>14</v>
      </c>
      <c r="C19" s="241" t="str">
        <f>+'0099'!A2</f>
        <v>JOSE OLMEDO BAÑO</v>
      </c>
      <c r="D19" s="203">
        <f>+'0099'!K31</f>
        <v>1050</v>
      </c>
      <c r="E19" s="203">
        <f>+'0099'!L31</f>
        <v>0</v>
      </c>
      <c r="F19" s="204">
        <f>+'0099'!K29</f>
        <v>645</v>
      </c>
      <c r="G19" s="239">
        <f>+'0099'!L29</f>
        <v>24</v>
      </c>
      <c r="H19" s="205">
        <f t="shared" si="0"/>
        <v>669</v>
      </c>
    </row>
    <row r="20" spans="1:8" x14ac:dyDescent="0.25">
      <c r="A20" s="236">
        <f t="shared" si="1"/>
        <v>15</v>
      </c>
      <c r="B20" s="240">
        <v>15</v>
      </c>
      <c r="C20" s="241" t="str">
        <f>+'0097'!A2</f>
        <v>GUEVARA  MYRIAM</v>
      </c>
      <c r="D20" s="203">
        <f>+'0097'!K29</f>
        <v>1150</v>
      </c>
      <c r="E20" s="203">
        <f>+'0097'!L29</f>
        <v>24</v>
      </c>
      <c r="F20" s="204">
        <f>+'0097'!K28</f>
        <v>545</v>
      </c>
      <c r="G20" s="239">
        <f>+'0097'!L28</f>
        <v>0</v>
      </c>
      <c r="H20" s="205">
        <f t="shared" si="0"/>
        <v>545</v>
      </c>
    </row>
    <row r="21" spans="1:8" x14ac:dyDescent="0.25">
      <c r="A21" s="236">
        <f t="shared" si="1"/>
        <v>16</v>
      </c>
      <c r="B21" s="240">
        <v>16</v>
      </c>
      <c r="C21" s="241" t="str">
        <f>+'0098'!A2</f>
        <v>GUEVARA  MYRIAN</v>
      </c>
      <c r="D21" s="203">
        <f>+'0098'!K31</f>
        <v>0</v>
      </c>
      <c r="E21" s="203">
        <f>+'0098'!L31</f>
        <v>24</v>
      </c>
      <c r="F21" s="204">
        <f>+'0098'!K30</f>
        <v>345</v>
      </c>
      <c r="G21" s="239">
        <f>+'0098'!L30</f>
        <v>0</v>
      </c>
      <c r="H21" s="205">
        <f t="shared" si="0"/>
        <v>345</v>
      </c>
    </row>
    <row r="22" spans="1:8" x14ac:dyDescent="0.25">
      <c r="A22" s="236">
        <f t="shared" si="1"/>
        <v>17</v>
      </c>
      <c r="B22" s="240">
        <v>17</v>
      </c>
      <c r="C22" s="241" t="str">
        <f>+'0087'!A2</f>
        <v>DUQUE BLANCA</v>
      </c>
      <c r="D22" s="203">
        <f>+'0087'!K30</f>
        <v>400</v>
      </c>
      <c r="E22" s="203">
        <f>+'0087'!L30</f>
        <v>0</v>
      </c>
      <c r="F22" s="204">
        <f>+'0087'!K29</f>
        <v>1295</v>
      </c>
      <c r="G22" s="239">
        <f>+'0087'!L29</f>
        <v>24</v>
      </c>
      <c r="H22" s="205">
        <f t="shared" si="0"/>
        <v>1319</v>
      </c>
    </row>
    <row r="23" spans="1:8" x14ac:dyDescent="0.25">
      <c r="A23" s="236">
        <f t="shared" si="1"/>
        <v>18</v>
      </c>
      <c r="B23" s="240">
        <v>18</v>
      </c>
      <c r="C23" s="241" t="str">
        <f>+'0101'!A2</f>
        <v>TENELEMA ANGEL</v>
      </c>
      <c r="D23" s="203">
        <f>+'0101'!K30</f>
        <v>896</v>
      </c>
      <c r="E23" s="203">
        <f>+'0101'!L30</f>
        <v>0</v>
      </c>
      <c r="F23" s="204">
        <f>+'0101'!K29</f>
        <v>1025</v>
      </c>
      <c r="G23" s="239">
        <f>+'0101'!L29</f>
        <v>24</v>
      </c>
      <c r="H23" s="205">
        <f t="shared" si="0"/>
        <v>1049</v>
      </c>
    </row>
    <row r="24" spans="1:8" x14ac:dyDescent="0.25">
      <c r="A24" s="236">
        <f t="shared" si="1"/>
        <v>19</v>
      </c>
      <c r="B24" s="240">
        <v>19</v>
      </c>
      <c r="C24" s="241" t="str">
        <f>+'0076'!A2</f>
        <v>GALINDO MAGDALENA</v>
      </c>
      <c r="D24" s="203">
        <f>+'0076'!K29</f>
        <v>1695</v>
      </c>
      <c r="E24" s="203">
        <f>+'0076'!L29</f>
        <v>24</v>
      </c>
      <c r="F24" s="204">
        <f>+'0076'!K28</f>
        <v>0</v>
      </c>
      <c r="G24" s="239">
        <f>+'0076'!L28</f>
        <v>0</v>
      </c>
      <c r="H24" s="205">
        <f t="shared" si="0"/>
        <v>0</v>
      </c>
    </row>
    <row r="25" spans="1:8" x14ac:dyDescent="0.25">
      <c r="A25" s="236">
        <f t="shared" si="1"/>
        <v>20</v>
      </c>
      <c r="B25" s="240">
        <v>20</v>
      </c>
      <c r="C25" s="241" t="str">
        <f>+'0090'!A2</f>
        <v>GARCES WILLIAM</v>
      </c>
      <c r="D25" s="203">
        <f>+'0090'!K31</f>
        <v>1000</v>
      </c>
      <c r="E25" s="203">
        <f>+'0090'!L31</f>
        <v>0</v>
      </c>
      <c r="F25" s="204">
        <f>+'0090'!K30</f>
        <v>695</v>
      </c>
      <c r="G25" s="239">
        <f>+'0090'!L30</f>
        <v>24</v>
      </c>
      <c r="H25" s="205">
        <f t="shared" si="0"/>
        <v>719</v>
      </c>
    </row>
    <row r="26" spans="1:8" x14ac:dyDescent="0.25">
      <c r="A26" s="236">
        <f t="shared" si="1"/>
        <v>21</v>
      </c>
      <c r="B26" s="240">
        <v>21</v>
      </c>
      <c r="C26" s="241" t="str">
        <f>+'0092'!A2</f>
        <v>GUERRERO LUIS</v>
      </c>
      <c r="D26" s="203">
        <f>+'0092'!K30</f>
        <v>760.47</v>
      </c>
      <c r="E26" s="203">
        <f>+'0092'!L30</f>
        <v>12</v>
      </c>
      <c r="F26" s="204">
        <f>+'0092'!K29</f>
        <v>1165</v>
      </c>
      <c r="G26" s="239">
        <f>+'0092'!L29</f>
        <v>12</v>
      </c>
      <c r="H26" s="205">
        <f t="shared" si="0"/>
        <v>1177</v>
      </c>
    </row>
    <row r="27" spans="1:8" x14ac:dyDescent="0.25">
      <c r="A27" s="236">
        <f t="shared" si="1"/>
        <v>22</v>
      </c>
      <c r="B27" s="240">
        <v>22</v>
      </c>
      <c r="C27" s="241" t="str">
        <f>+'0091'!A2</f>
        <v>BORJA MARIA CLEOTILDE</v>
      </c>
      <c r="D27" s="203">
        <f>+'0091'!K30</f>
        <v>715</v>
      </c>
      <c r="E27" s="203">
        <f>+'0091'!L30</f>
        <v>0</v>
      </c>
      <c r="F27" s="204">
        <f>+'0091'!K29</f>
        <v>980</v>
      </c>
      <c r="G27" s="239">
        <f>+'0091'!L29</f>
        <v>24</v>
      </c>
      <c r="H27" s="205">
        <f t="shared" si="0"/>
        <v>1004</v>
      </c>
    </row>
    <row r="28" spans="1:8" x14ac:dyDescent="0.25">
      <c r="A28" s="236">
        <f t="shared" si="1"/>
        <v>23</v>
      </c>
      <c r="B28" s="240">
        <v>23</v>
      </c>
      <c r="C28" s="241" t="str">
        <f>+'0089'!A2</f>
        <v>VARGAS JOSE</v>
      </c>
      <c r="D28" s="203">
        <f>+'0089'!K29</f>
        <v>1500</v>
      </c>
      <c r="E28" s="203">
        <f>+'0089'!L29</f>
        <v>24</v>
      </c>
      <c r="F28" s="204">
        <f>+'0089'!K28</f>
        <v>195</v>
      </c>
      <c r="G28" s="239">
        <f>+'0089'!L28</f>
        <v>0</v>
      </c>
      <c r="H28" s="205">
        <f t="shared" si="0"/>
        <v>195</v>
      </c>
    </row>
    <row r="29" spans="1:8" x14ac:dyDescent="0.25">
      <c r="A29" s="236">
        <f t="shared" si="1"/>
        <v>24</v>
      </c>
      <c r="B29" s="240">
        <v>24</v>
      </c>
      <c r="C29" s="241" t="str">
        <f>+'0067'!A2</f>
        <v>VINICIO TENELEMA</v>
      </c>
      <c r="D29" s="203">
        <f>+'0067'!K29</f>
        <v>1000</v>
      </c>
      <c r="E29" s="203">
        <f>+'0067'!L29</f>
        <v>4</v>
      </c>
      <c r="F29" s="204">
        <f>+'0067'!K28</f>
        <v>695</v>
      </c>
      <c r="G29" s="239">
        <f>+'0067'!L28</f>
        <v>20</v>
      </c>
      <c r="H29" s="205">
        <f t="shared" si="0"/>
        <v>715</v>
      </c>
    </row>
    <row r="30" spans="1:8" x14ac:dyDescent="0.25">
      <c r="A30" s="236">
        <f t="shared" si="1"/>
        <v>25</v>
      </c>
      <c r="B30" s="240">
        <v>25</v>
      </c>
      <c r="C30" s="241" t="str">
        <f>+'0067'!A2</f>
        <v>VINICIO TENELEMA</v>
      </c>
      <c r="D30" s="203">
        <f>+'0069'!K29</f>
        <v>768</v>
      </c>
      <c r="E30" s="203">
        <f>+'0069'!L29</f>
        <v>0</v>
      </c>
      <c r="F30" s="204">
        <f>+'0069'!K28</f>
        <v>927</v>
      </c>
      <c r="G30" s="239">
        <f>+'0069'!L28</f>
        <v>24</v>
      </c>
      <c r="H30" s="205">
        <f t="shared" si="0"/>
        <v>951</v>
      </c>
    </row>
    <row r="31" spans="1:8" x14ac:dyDescent="0.25">
      <c r="A31" s="236">
        <f t="shared" si="1"/>
        <v>26</v>
      </c>
      <c r="B31" s="240">
        <v>26</v>
      </c>
      <c r="C31" s="241" t="str">
        <f>+'0086'!A2</f>
        <v>DUQUE MIGUEL</v>
      </c>
      <c r="D31" s="203">
        <f>+'0086'!K30</f>
        <v>1266</v>
      </c>
      <c r="E31" s="203">
        <f>+'0086'!L30</f>
        <v>24</v>
      </c>
      <c r="F31" s="204">
        <f>+'0086'!K29</f>
        <v>429</v>
      </c>
      <c r="G31" s="239">
        <f>+'0086'!L29</f>
        <v>0</v>
      </c>
      <c r="H31" s="205">
        <f t="shared" si="0"/>
        <v>429</v>
      </c>
    </row>
    <row r="32" spans="1:8" x14ac:dyDescent="0.25">
      <c r="A32" s="236">
        <f t="shared" si="1"/>
        <v>27</v>
      </c>
      <c r="B32" s="240">
        <v>27</v>
      </c>
      <c r="C32" s="241" t="str">
        <f>+'0085'!A2</f>
        <v>SOTO ERNESTO</v>
      </c>
      <c r="D32" s="203">
        <f>+'0085'!K29</f>
        <v>900</v>
      </c>
      <c r="E32" s="203">
        <f>+'0085'!L29</f>
        <v>6</v>
      </c>
      <c r="F32" s="204">
        <f>+'0085'!K28</f>
        <v>795</v>
      </c>
      <c r="G32" s="239">
        <f>+'0085'!L28</f>
        <v>18</v>
      </c>
      <c r="H32" s="205">
        <f t="shared" si="0"/>
        <v>813</v>
      </c>
    </row>
    <row r="33" spans="1:8" x14ac:dyDescent="0.25">
      <c r="A33" s="236">
        <f t="shared" si="1"/>
        <v>28</v>
      </c>
      <c r="B33" s="240">
        <v>28</v>
      </c>
      <c r="C33" s="241" t="str">
        <f>+'0084'!A2</f>
        <v>MARCELO CUASQUER</v>
      </c>
      <c r="D33" s="203">
        <f>+'0084'!K29</f>
        <v>1300</v>
      </c>
      <c r="E33" s="203">
        <f>+'0084'!L29</f>
        <v>12</v>
      </c>
      <c r="F33" s="204">
        <f>+'0084'!K28</f>
        <v>395</v>
      </c>
      <c r="G33" s="239">
        <f>+'0084'!L28</f>
        <v>12</v>
      </c>
      <c r="H33" s="205">
        <f t="shared" si="0"/>
        <v>407</v>
      </c>
    </row>
    <row r="34" spans="1:8" x14ac:dyDescent="0.25">
      <c r="A34" s="236">
        <f t="shared" si="1"/>
        <v>29</v>
      </c>
      <c r="B34" s="240">
        <v>29</v>
      </c>
      <c r="C34" s="241" t="str">
        <f>+'050'!A2</f>
        <v>PALMA ESPLENDIDA</v>
      </c>
      <c r="D34" s="203">
        <f>+'050'!K30</f>
        <v>1539.53</v>
      </c>
      <c r="E34" s="203">
        <f>+'050'!L30</f>
        <v>24</v>
      </c>
      <c r="F34" s="204">
        <f>+'050'!K29</f>
        <v>499</v>
      </c>
      <c r="G34" s="239">
        <f>+'050'!L29</f>
        <v>0</v>
      </c>
      <c r="H34" s="205">
        <f t="shared" si="0"/>
        <v>499</v>
      </c>
    </row>
    <row r="35" spans="1:8" x14ac:dyDescent="0.25">
      <c r="A35" s="236">
        <f t="shared" si="1"/>
        <v>30</v>
      </c>
      <c r="B35" s="240">
        <v>30</v>
      </c>
      <c r="C35" s="241" t="str">
        <f>+'049'!A2</f>
        <v>POZO JOSE</v>
      </c>
      <c r="D35" s="203">
        <f>+'049'!K31</f>
        <v>1639.74</v>
      </c>
      <c r="E35" s="203">
        <f>+'049'!L31</f>
        <v>24</v>
      </c>
      <c r="F35" s="204">
        <f>+'049'!K30</f>
        <v>200</v>
      </c>
      <c r="G35" s="239">
        <f>+'049'!L30</f>
        <v>0</v>
      </c>
      <c r="H35" s="205">
        <f t="shared" si="0"/>
        <v>200</v>
      </c>
    </row>
    <row r="36" spans="1:8" x14ac:dyDescent="0.25">
      <c r="A36" s="236">
        <f t="shared" si="1"/>
        <v>31</v>
      </c>
      <c r="B36" s="240">
        <v>31</v>
      </c>
      <c r="C36" s="241" t="str">
        <f>+'0049'!A2</f>
        <v>POZO JOSE</v>
      </c>
      <c r="D36" s="203">
        <f>+'0049'!K30</f>
        <v>1515</v>
      </c>
      <c r="E36" s="203">
        <f>+'0049'!L30</f>
        <v>24</v>
      </c>
      <c r="F36" s="204">
        <f>+'0049'!K29</f>
        <v>0</v>
      </c>
      <c r="G36" s="239">
        <f>+'0049'!L29</f>
        <v>0</v>
      </c>
      <c r="H36" s="205">
        <f t="shared" si="0"/>
        <v>0</v>
      </c>
    </row>
    <row r="37" spans="1:8" x14ac:dyDescent="0.25">
      <c r="A37" s="236">
        <f t="shared" si="1"/>
        <v>32</v>
      </c>
      <c r="B37" s="240">
        <v>32</v>
      </c>
      <c r="C37" s="241" t="str">
        <f>+'048'!A2</f>
        <v>CERON MARCO</v>
      </c>
      <c r="D37" s="203">
        <f>+'048'!K30</f>
        <v>1330.52</v>
      </c>
      <c r="E37" s="203">
        <f>+'048'!L30</f>
        <v>14</v>
      </c>
      <c r="F37" s="204">
        <f>+'048'!K28</f>
        <v>654</v>
      </c>
      <c r="G37" s="239">
        <f>+'048'!L28</f>
        <v>10</v>
      </c>
      <c r="H37" s="205">
        <f t="shared" si="0"/>
        <v>664</v>
      </c>
    </row>
    <row r="38" spans="1:8" x14ac:dyDescent="0.25">
      <c r="A38" s="236">
        <f t="shared" si="1"/>
        <v>33</v>
      </c>
      <c r="B38" s="240">
        <v>33</v>
      </c>
      <c r="C38" s="241" t="str">
        <f>+'059'!A2</f>
        <v>LEON NARCISA</v>
      </c>
      <c r="D38" s="203">
        <f>+'059'!K28</f>
        <v>1512</v>
      </c>
      <c r="E38" s="203">
        <f>+'059'!L28</f>
        <v>24</v>
      </c>
      <c r="F38" s="204">
        <f>+'059'!K27</f>
        <v>183</v>
      </c>
      <c r="G38" s="239">
        <f>+'059'!L27</f>
        <v>0</v>
      </c>
      <c r="H38" s="205">
        <f t="shared" si="0"/>
        <v>183</v>
      </c>
    </row>
    <row r="39" spans="1:8" x14ac:dyDescent="0.25">
      <c r="A39" s="236">
        <f t="shared" si="1"/>
        <v>34</v>
      </c>
      <c r="B39" s="240">
        <v>34</v>
      </c>
      <c r="C39" s="241" t="str">
        <f>+'060'!A2</f>
        <v>SALAO ROSA</v>
      </c>
      <c r="D39" s="203">
        <f>+'060'!K29</f>
        <v>1121</v>
      </c>
      <c r="E39" s="203">
        <f>+'060'!L29</f>
        <v>0</v>
      </c>
      <c r="F39" s="204">
        <f>+'060'!K28</f>
        <v>574</v>
      </c>
      <c r="G39" s="239">
        <f>+'060'!L28</f>
        <v>24</v>
      </c>
      <c r="H39" s="205">
        <f t="shared" si="0"/>
        <v>598</v>
      </c>
    </row>
    <row r="40" spans="1:8" x14ac:dyDescent="0.25">
      <c r="A40" s="236">
        <f t="shared" si="1"/>
        <v>35</v>
      </c>
      <c r="B40" s="240">
        <v>35</v>
      </c>
      <c r="C40" s="241" t="str">
        <f>+'061'!A2</f>
        <v>GUAJAN JOSE</v>
      </c>
      <c r="D40" s="203">
        <f>+'061'!K30</f>
        <v>1250</v>
      </c>
      <c r="E40" s="203">
        <f>+'061'!L30</f>
        <v>24</v>
      </c>
      <c r="F40" s="204">
        <f>+'061'!K29</f>
        <v>445</v>
      </c>
      <c r="G40" s="239">
        <f>+'061'!L29</f>
        <v>0</v>
      </c>
      <c r="H40" s="205">
        <f t="shared" si="0"/>
        <v>445</v>
      </c>
    </row>
    <row r="41" spans="1:8" x14ac:dyDescent="0.25">
      <c r="A41" s="236">
        <f t="shared" si="1"/>
        <v>36</v>
      </c>
      <c r="B41" s="240">
        <v>36</v>
      </c>
      <c r="C41" s="241" t="str">
        <f>+'062'!A2</f>
        <v>FUENTES ANDRES</v>
      </c>
      <c r="D41" s="203">
        <f>+'062'!K30</f>
        <v>1400</v>
      </c>
      <c r="E41" s="203">
        <f>+'062'!L30</f>
        <v>0</v>
      </c>
      <c r="F41" s="204">
        <f>+'062'!K29</f>
        <v>295</v>
      </c>
      <c r="G41" s="239">
        <f>+'062'!L29</f>
        <v>24</v>
      </c>
      <c r="H41" s="205">
        <f t="shared" si="0"/>
        <v>319</v>
      </c>
    </row>
    <row r="42" spans="1:8" x14ac:dyDescent="0.25">
      <c r="A42" s="236">
        <f t="shared" si="1"/>
        <v>37</v>
      </c>
      <c r="B42" s="240">
        <v>37</v>
      </c>
      <c r="C42" s="241" t="str">
        <f>+'064'!A2</f>
        <v>NAVA GUILLERMO</v>
      </c>
      <c r="D42" s="203">
        <f>+'064'!K31</f>
        <v>854</v>
      </c>
      <c r="E42" s="203">
        <f>+'064'!L31</f>
        <v>0</v>
      </c>
      <c r="F42" s="204">
        <f>+'064'!K29</f>
        <v>829</v>
      </c>
      <c r="G42" s="239">
        <f>+'064'!L29</f>
        <v>24</v>
      </c>
      <c r="H42" s="205">
        <f t="shared" si="0"/>
        <v>853</v>
      </c>
    </row>
    <row r="43" spans="1:8" x14ac:dyDescent="0.25">
      <c r="A43" s="236">
        <f t="shared" si="1"/>
        <v>38</v>
      </c>
      <c r="B43" s="240">
        <v>38</v>
      </c>
      <c r="C43" s="241" t="str">
        <f>+'065'!A2</f>
        <v>PDRO CANCHALA</v>
      </c>
      <c r="D43" s="203">
        <f>+'065'!K29</f>
        <v>1304</v>
      </c>
      <c r="E43" s="203">
        <f>+'065'!L29</f>
        <v>0</v>
      </c>
      <c r="F43" s="204">
        <f>+'065'!K28</f>
        <v>329</v>
      </c>
      <c r="G43" s="239">
        <f>+'065'!L28</f>
        <v>24</v>
      </c>
      <c r="H43" s="205">
        <f t="shared" si="0"/>
        <v>353</v>
      </c>
    </row>
    <row r="44" spans="1:8" x14ac:dyDescent="0.25">
      <c r="A44" s="236">
        <f t="shared" si="1"/>
        <v>39</v>
      </c>
      <c r="B44" s="240">
        <v>39</v>
      </c>
      <c r="C44" s="241" t="str">
        <f>+'0066'!A2</f>
        <v>NEPAS JOSE</v>
      </c>
      <c r="D44" s="203">
        <f>+'0066'!K30</f>
        <v>1754.7</v>
      </c>
      <c r="E44" s="203">
        <f>+'0066'!L30</f>
        <v>0</v>
      </c>
      <c r="F44" s="204">
        <f>+'0066'!K29</f>
        <v>215</v>
      </c>
      <c r="G44" s="239">
        <f>+'0066'!L29</f>
        <v>24</v>
      </c>
      <c r="H44" s="205">
        <f t="shared" si="0"/>
        <v>239</v>
      </c>
    </row>
    <row r="45" spans="1:8" x14ac:dyDescent="0.25">
      <c r="A45" s="236">
        <f t="shared" si="1"/>
        <v>40</v>
      </c>
      <c r="B45" s="240">
        <v>40</v>
      </c>
      <c r="C45" s="241" t="str">
        <f>+'063'!A2</f>
        <v>QUILISMAL DORIS</v>
      </c>
      <c r="D45" s="203">
        <f>+'063'!K30</f>
        <v>1350</v>
      </c>
      <c r="E45" s="203">
        <f>+'063'!L30</f>
        <v>0</v>
      </c>
      <c r="F45" s="204">
        <f>+'063'!K29</f>
        <v>345</v>
      </c>
      <c r="G45" s="239">
        <f>+'063'!L29</f>
        <v>24</v>
      </c>
      <c r="H45" s="205">
        <f t="shared" si="0"/>
        <v>369</v>
      </c>
    </row>
    <row r="46" spans="1:8" x14ac:dyDescent="0.25">
      <c r="A46" s="236">
        <f t="shared" si="1"/>
        <v>41</v>
      </c>
      <c r="B46" s="240">
        <v>41</v>
      </c>
      <c r="C46" s="241" t="str">
        <f>+'053'!A2</f>
        <v>CERON MAURICIO</v>
      </c>
      <c r="D46" s="203">
        <f>+'053'!K31</f>
        <v>1015</v>
      </c>
      <c r="E46" s="203">
        <f>+'053'!L31</f>
        <v>0</v>
      </c>
      <c r="F46" s="204">
        <f>+'053'!K29</f>
        <v>680</v>
      </c>
      <c r="G46" s="239">
        <f>+'053'!L29</f>
        <v>24</v>
      </c>
      <c r="H46" s="205">
        <f t="shared" si="0"/>
        <v>704</v>
      </c>
    </row>
    <row r="47" spans="1:8" x14ac:dyDescent="0.25">
      <c r="A47" s="236">
        <f t="shared" si="1"/>
        <v>42</v>
      </c>
      <c r="B47" s="240">
        <v>42</v>
      </c>
      <c r="C47" s="241" t="str">
        <f>+'057'!A2</f>
        <v>NEPAS JOSE</v>
      </c>
      <c r="D47" s="203">
        <f>+'057'!K29</f>
        <v>1315</v>
      </c>
      <c r="E47" s="203">
        <f>+'057'!L29</f>
        <v>24</v>
      </c>
      <c r="F47" s="204">
        <f>+'057'!K28</f>
        <v>380</v>
      </c>
      <c r="G47" s="239">
        <f>+'057'!L28</f>
        <v>0</v>
      </c>
      <c r="H47" s="205">
        <f t="shared" si="0"/>
        <v>380</v>
      </c>
    </row>
    <row r="48" spans="1:8" x14ac:dyDescent="0.25">
      <c r="A48" s="236">
        <f t="shared" si="1"/>
        <v>43</v>
      </c>
      <c r="B48" s="240">
        <v>43</v>
      </c>
      <c r="C48" s="241" t="str">
        <f>+'056'!A2</f>
        <v>PAZMIÑO SOLANGE</v>
      </c>
      <c r="D48" s="203">
        <f>+'056'!K33</f>
        <v>500</v>
      </c>
      <c r="E48" s="203">
        <f>+'056'!L33</f>
        <v>0</v>
      </c>
      <c r="F48" s="204">
        <f>+'056'!K32</f>
        <v>1195</v>
      </c>
      <c r="G48" s="239">
        <f>+'056'!L32</f>
        <v>24</v>
      </c>
      <c r="H48" s="205">
        <f t="shared" si="0"/>
        <v>1219</v>
      </c>
    </row>
    <row r="49" spans="1:8" x14ac:dyDescent="0.25">
      <c r="A49" s="236">
        <f t="shared" si="1"/>
        <v>44</v>
      </c>
      <c r="B49" s="240">
        <v>44</v>
      </c>
      <c r="C49" s="241" t="str">
        <f>+'055'!A2</f>
        <v>BONILLA LUIS</v>
      </c>
      <c r="D49" s="203">
        <f>+'055'!K29</f>
        <v>1016</v>
      </c>
      <c r="E49" s="203">
        <f>+'055'!L29</f>
        <v>2</v>
      </c>
      <c r="F49" s="204">
        <f>+'055'!K28</f>
        <v>679</v>
      </c>
      <c r="G49" s="239">
        <f>+'055'!L28</f>
        <v>22</v>
      </c>
      <c r="H49" s="205">
        <f t="shared" si="0"/>
        <v>701</v>
      </c>
    </row>
    <row r="50" spans="1:8" x14ac:dyDescent="0.25">
      <c r="A50" s="236">
        <f t="shared" si="1"/>
        <v>45</v>
      </c>
      <c r="B50" s="240">
        <v>45</v>
      </c>
      <c r="C50" s="241" t="str">
        <f>+'054'!A2</f>
        <v>ENRIQUEZ RAMIRO</v>
      </c>
      <c r="D50" s="203">
        <f>+'054'!K29</f>
        <v>1535</v>
      </c>
      <c r="E50" s="203">
        <f>+'054'!L29</f>
        <v>24</v>
      </c>
      <c r="F50" s="204">
        <f>+'054'!K28</f>
        <v>160</v>
      </c>
      <c r="G50" s="239">
        <f>+'054'!L28</f>
        <v>0</v>
      </c>
      <c r="H50" s="205">
        <f t="shared" si="0"/>
        <v>160</v>
      </c>
    </row>
    <row r="51" spans="1:8" x14ac:dyDescent="0.25">
      <c r="A51" s="236">
        <f t="shared" si="1"/>
        <v>46</v>
      </c>
      <c r="B51" s="240">
        <v>46</v>
      </c>
      <c r="C51" s="241" t="str">
        <f>+'0088'!A2</f>
        <v>MORILLO WILLIAM</v>
      </c>
      <c r="D51" s="203">
        <f>+'0088'!K30</f>
        <v>700</v>
      </c>
      <c r="E51" s="203">
        <f>+'0088'!L30</f>
        <v>0</v>
      </c>
      <c r="F51" s="204">
        <f>+'0088'!K29</f>
        <v>995</v>
      </c>
      <c r="G51" s="239">
        <f>+'0088'!L29</f>
        <v>24</v>
      </c>
      <c r="H51" s="205">
        <f t="shared" si="0"/>
        <v>1019</v>
      </c>
    </row>
    <row r="52" spans="1:8" x14ac:dyDescent="0.25">
      <c r="A52" s="236">
        <f t="shared" si="1"/>
        <v>47</v>
      </c>
      <c r="B52" s="240">
        <v>47</v>
      </c>
      <c r="C52" s="241" t="str">
        <f>+'051'!A2</f>
        <v>CABEZAS SILVIA</v>
      </c>
      <c r="D52" s="203">
        <f>+'051'!K30</f>
        <v>900</v>
      </c>
      <c r="E52" s="203">
        <f>+'051'!L30</f>
        <v>0</v>
      </c>
      <c r="F52" s="204">
        <f>+'051'!K28</f>
        <v>795</v>
      </c>
      <c r="G52" s="239">
        <f>+'051'!L28</f>
        <v>24</v>
      </c>
      <c r="H52" s="205">
        <f t="shared" si="0"/>
        <v>819</v>
      </c>
    </row>
    <row r="53" spans="1:8" x14ac:dyDescent="0.25">
      <c r="A53" s="236">
        <f t="shared" si="1"/>
        <v>48</v>
      </c>
      <c r="B53" s="240">
        <v>48</v>
      </c>
      <c r="C53" s="241" t="str">
        <f>+'052'!A2</f>
        <v>CABEZAS SILVIA</v>
      </c>
      <c r="D53" s="203">
        <f>+'052'!K30</f>
        <v>900</v>
      </c>
      <c r="E53" s="203">
        <f>+'052'!L30</f>
        <v>0</v>
      </c>
      <c r="F53" s="204">
        <f>+'052'!K28</f>
        <v>745</v>
      </c>
      <c r="G53" s="239">
        <f>+'052'!L28</f>
        <v>24</v>
      </c>
      <c r="H53" s="205">
        <f t="shared" si="0"/>
        <v>769</v>
      </c>
    </row>
    <row r="54" spans="1:8" x14ac:dyDescent="0.25">
      <c r="A54" s="236">
        <f t="shared" si="1"/>
        <v>49</v>
      </c>
      <c r="B54" s="240">
        <v>49</v>
      </c>
      <c r="C54" s="241" t="str">
        <f>+'028'!A2</f>
        <v>MERINO HILDA</v>
      </c>
      <c r="D54" s="203">
        <f>+'028'!K30</f>
        <v>1500</v>
      </c>
      <c r="E54" s="203">
        <f>+'028'!L30</f>
        <v>24</v>
      </c>
      <c r="F54" s="204">
        <f>+'028'!K28</f>
        <v>195</v>
      </c>
      <c r="G54" s="239">
        <f>+'028'!L28</f>
        <v>0</v>
      </c>
      <c r="H54" s="205">
        <f t="shared" si="0"/>
        <v>195</v>
      </c>
    </row>
    <row r="55" spans="1:8" x14ac:dyDescent="0.25">
      <c r="A55" s="236">
        <f t="shared" si="1"/>
        <v>50</v>
      </c>
      <c r="B55" s="240">
        <v>50</v>
      </c>
      <c r="C55" s="241" t="str">
        <f>+'020'!A2</f>
        <v>MERINO GARDEL</v>
      </c>
      <c r="D55" s="203">
        <f>+'020'!K30</f>
        <v>1500</v>
      </c>
      <c r="E55" s="203">
        <f>+'020'!L30</f>
        <v>24</v>
      </c>
      <c r="F55" s="204">
        <f>+'020'!K28</f>
        <v>145</v>
      </c>
      <c r="G55" s="239">
        <f>+'020'!L28</f>
        <v>0</v>
      </c>
      <c r="H55" s="205">
        <f t="shared" si="0"/>
        <v>145</v>
      </c>
    </row>
    <row r="56" spans="1:8" x14ac:dyDescent="0.25">
      <c r="A56" s="236">
        <f t="shared" si="1"/>
        <v>51</v>
      </c>
      <c r="B56" s="240">
        <v>51</v>
      </c>
      <c r="C56" s="241" t="str">
        <f>+'019'!A2</f>
        <v>MERINO TIORGIRO</v>
      </c>
      <c r="D56" s="203">
        <f>+'019'!K29</f>
        <v>1500</v>
      </c>
      <c r="E56" s="203">
        <f>+'019'!L29</f>
        <v>24</v>
      </c>
      <c r="F56" s="204">
        <f>+'019'!K28</f>
        <v>145</v>
      </c>
      <c r="G56" s="239">
        <f>+'019'!L28</f>
        <v>0</v>
      </c>
      <c r="H56" s="205">
        <f t="shared" si="0"/>
        <v>145</v>
      </c>
    </row>
    <row r="57" spans="1:8" x14ac:dyDescent="0.25">
      <c r="A57" s="236">
        <f t="shared" si="1"/>
        <v>52</v>
      </c>
      <c r="B57" s="240">
        <v>52</v>
      </c>
      <c r="C57" s="241" t="str">
        <f>+'018'!A2</f>
        <v>MERINO MERCY</v>
      </c>
      <c r="D57" s="203">
        <f>+'018'!K29</f>
        <v>1240</v>
      </c>
      <c r="E57" s="203">
        <f>+'018'!L29</f>
        <v>24</v>
      </c>
      <c r="F57" s="204">
        <f>+'018'!K28</f>
        <v>405</v>
      </c>
      <c r="G57" s="239">
        <f>+'018'!L28</f>
        <v>0</v>
      </c>
      <c r="H57" s="205">
        <f t="shared" si="0"/>
        <v>405</v>
      </c>
    </row>
    <row r="58" spans="1:8" x14ac:dyDescent="0.25">
      <c r="A58" s="236">
        <f t="shared" si="1"/>
        <v>53</v>
      </c>
      <c r="B58" s="240">
        <v>53</v>
      </c>
      <c r="C58" s="241" t="str">
        <f>+'017'!A2</f>
        <v>MERINO MERCY</v>
      </c>
      <c r="D58" s="203">
        <f>+'017'!K31</f>
        <v>1240</v>
      </c>
      <c r="E58" s="203">
        <f>+'017'!L31</f>
        <v>0</v>
      </c>
      <c r="F58" s="204">
        <f>+'017'!K29</f>
        <v>405</v>
      </c>
      <c r="G58" s="239">
        <f>+'017'!L29</f>
        <v>24</v>
      </c>
      <c r="H58" s="205">
        <f t="shared" si="0"/>
        <v>429</v>
      </c>
    </row>
    <row r="59" spans="1:8" x14ac:dyDescent="0.25">
      <c r="A59" s="236">
        <f t="shared" si="1"/>
        <v>54</v>
      </c>
      <c r="B59" s="240">
        <v>54</v>
      </c>
      <c r="C59" s="241" t="str">
        <f>+'029'!A2</f>
        <v>PUPIALES NELLY</v>
      </c>
      <c r="D59" s="203">
        <f>+'029'!K29</f>
        <v>250</v>
      </c>
      <c r="E59" s="203">
        <f>+'029'!L29</f>
        <v>0</v>
      </c>
      <c r="F59" s="204">
        <f>+'029'!K28</f>
        <v>1445</v>
      </c>
      <c r="G59" s="239">
        <f>+'029'!L28</f>
        <v>24</v>
      </c>
      <c r="H59" s="205">
        <f t="shared" si="0"/>
        <v>1469</v>
      </c>
    </row>
    <row r="60" spans="1:8" x14ac:dyDescent="0.25">
      <c r="A60" s="236">
        <f t="shared" si="1"/>
        <v>55</v>
      </c>
      <c r="B60" s="240">
        <v>55</v>
      </c>
      <c r="C60" s="241" t="str">
        <f>+'030'!A2</f>
        <v>ESPIN ELVIA</v>
      </c>
      <c r="D60" s="203">
        <f>+'030'!K30</f>
        <v>1515</v>
      </c>
      <c r="E60" s="203">
        <f>+'030'!L30</f>
        <v>24</v>
      </c>
      <c r="F60" s="204">
        <f>+'030'!K28</f>
        <v>180</v>
      </c>
      <c r="G60" s="239">
        <f>+'030'!L28</f>
        <v>0</v>
      </c>
      <c r="H60" s="205">
        <f t="shared" si="0"/>
        <v>180</v>
      </c>
    </row>
    <row r="61" spans="1:8" x14ac:dyDescent="0.25">
      <c r="A61" s="236">
        <f t="shared" si="1"/>
        <v>56</v>
      </c>
      <c r="B61" s="240">
        <v>56</v>
      </c>
      <c r="C61" s="241" t="str">
        <f>+'031'!A2</f>
        <v>ESPIN ELVIA</v>
      </c>
      <c r="D61" s="203">
        <f>+'031'!K30</f>
        <v>1515</v>
      </c>
      <c r="E61" s="203">
        <f>+'031'!L30</f>
        <v>24</v>
      </c>
      <c r="F61" s="204">
        <f>+'031'!K28</f>
        <v>130</v>
      </c>
      <c r="G61" s="239">
        <f>+'031'!L28</f>
        <v>0</v>
      </c>
      <c r="H61" s="205">
        <f t="shared" si="0"/>
        <v>130</v>
      </c>
    </row>
    <row r="62" spans="1:8" x14ac:dyDescent="0.25">
      <c r="A62" s="236">
        <f t="shared" si="1"/>
        <v>57</v>
      </c>
      <c r="B62" s="240">
        <v>57</v>
      </c>
      <c r="C62" s="241" t="str">
        <f>+'032'!A2</f>
        <v>TUFIÑO LUIS</v>
      </c>
      <c r="D62" s="203">
        <f>+'032'!K29</f>
        <v>900</v>
      </c>
      <c r="E62" s="203">
        <f>+'032'!L29</f>
        <v>0</v>
      </c>
      <c r="F62" s="204">
        <f>+'032'!K28</f>
        <v>795</v>
      </c>
      <c r="G62" s="239">
        <f>+'032'!L28</f>
        <v>24</v>
      </c>
      <c r="H62" s="205">
        <f t="shared" si="0"/>
        <v>819</v>
      </c>
    </row>
    <row r="63" spans="1:8" x14ac:dyDescent="0.25">
      <c r="A63" s="236">
        <f t="shared" si="1"/>
        <v>58</v>
      </c>
      <c r="B63" s="240">
        <v>58</v>
      </c>
      <c r="C63" s="241" t="str">
        <f>+'033'!A2</f>
        <v>ROBLES TITO</v>
      </c>
      <c r="D63" s="203">
        <f>+'033'!K31</f>
        <v>1542.32</v>
      </c>
      <c r="E63" s="203">
        <f>+'033'!L31</f>
        <v>24</v>
      </c>
      <c r="F63" s="204">
        <f>+'033'!K29</f>
        <v>180</v>
      </c>
      <c r="G63" s="239">
        <f>+'033'!L29</f>
        <v>0</v>
      </c>
      <c r="H63" s="205">
        <f t="shared" si="0"/>
        <v>180</v>
      </c>
    </row>
    <row r="64" spans="1:8" x14ac:dyDescent="0.25">
      <c r="A64" s="236">
        <f t="shared" si="1"/>
        <v>59</v>
      </c>
      <c r="B64" s="240">
        <v>59</v>
      </c>
      <c r="C64" s="241" t="str">
        <f>+'034'!A2</f>
        <v>VIZUETE GLADYS</v>
      </c>
      <c r="D64" s="203">
        <f>+'034'!K30</f>
        <v>539</v>
      </c>
      <c r="E64" s="203">
        <f>+'034'!L30</f>
        <v>-24</v>
      </c>
      <c r="F64" s="204">
        <f>+'034'!K28</f>
        <v>1226</v>
      </c>
      <c r="G64" s="239">
        <f>+'034'!L28</f>
        <v>48</v>
      </c>
      <c r="H64" s="205">
        <f t="shared" si="0"/>
        <v>1274</v>
      </c>
    </row>
    <row r="65" spans="1:8" x14ac:dyDescent="0.25">
      <c r="A65" s="236">
        <f t="shared" si="1"/>
        <v>60</v>
      </c>
      <c r="B65" s="240">
        <v>60</v>
      </c>
      <c r="C65" s="241" t="e">
        <f>+#REF!</f>
        <v>#REF!</v>
      </c>
      <c r="D65" s="203" t="e">
        <f>+#REF!</f>
        <v>#REF!</v>
      </c>
      <c r="E65" s="203" t="e">
        <f>+#REF!</f>
        <v>#REF!</v>
      </c>
      <c r="F65" s="204" t="e">
        <f>+#REF!</f>
        <v>#REF!</v>
      </c>
      <c r="G65" s="239" t="e">
        <f>+#REF!</f>
        <v>#REF!</v>
      </c>
      <c r="H65" s="205" t="e">
        <f t="shared" si="0"/>
        <v>#REF!</v>
      </c>
    </row>
    <row r="66" spans="1:8" x14ac:dyDescent="0.25">
      <c r="A66" s="236">
        <f t="shared" si="1"/>
        <v>61</v>
      </c>
      <c r="B66" s="240">
        <v>61</v>
      </c>
      <c r="C66" s="241" t="str">
        <f>+'011'!A2</f>
        <v>QUERO BYRON</v>
      </c>
      <c r="D66" s="203">
        <f>+'011'!K32</f>
        <v>1274</v>
      </c>
      <c r="E66" s="203">
        <f>+'011'!L32</f>
        <v>24</v>
      </c>
      <c r="F66" s="204">
        <f>+'011'!K30</f>
        <v>421</v>
      </c>
      <c r="G66" s="239">
        <f>+'011'!L30</f>
        <v>0</v>
      </c>
      <c r="H66" s="205">
        <f t="shared" si="0"/>
        <v>421</v>
      </c>
    </row>
    <row r="67" spans="1:8" x14ac:dyDescent="0.25">
      <c r="A67" s="236">
        <f t="shared" si="1"/>
        <v>62</v>
      </c>
      <c r="B67" s="240">
        <v>62</v>
      </c>
      <c r="C67" s="241" t="str">
        <f>+'027'!A2</f>
        <v>LOPEZ JORGE FERNANDO</v>
      </c>
      <c r="D67" s="203">
        <f>+'027'!K30</f>
        <v>1093.6600000000001</v>
      </c>
      <c r="E67" s="203">
        <f>+'027'!L30</f>
        <v>24</v>
      </c>
      <c r="F67" s="204">
        <f>+'027'!K28</f>
        <v>857</v>
      </c>
      <c r="G67" s="239">
        <f>+'027'!L28</f>
        <v>0</v>
      </c>
      <c r="H67" s="205">
        <f t="shared" si="0"/>
        <v>857</v>
      </c>
    </row>
    <row r="68" spans="1:8" x14ac:dyDescent="0.25">
      <c r="A68" s="236">
        <f t="shared" si="1"/>
        <v>63</v>
      </c>
      <c r="B68" s="240">
        <v>63</v>
      </c>
      <c r="C68" s="241" t="str">
        <f>+'026'!A2</f>
        <v>APUNTE GENARO</v>
      </c>
      <c r="D68" s="203">
        <f>+'026'!K30</f>
        <v>300</v>
      </c>
      <c r="E68" s="203">
        <f>+'026'!L30</f>
        <v>0</v>
      </c>
      <c r="F68" s="204">
        <f>+'026'!K28</f>
        <v>1395</v>
      </c>
      <c r="G68" s="239">
        <f>+'026'!L28</f>
        <v>24</v>
      </c>
      <c r="H68" s="205">
        <f t="shared" si="0"/>
        <v>1419</v>
      </c>
    </row>
    <row r="69" spans="1:8" x14ac:dyDescent="0.25">
      <c r="A69" s="236">
        <f t="shared" si="1"/>
        <v>64</v>
      </c>
      <c r="B69" s="240">
        <v>64</v>
      </c>
      <c r="C69" s="241" t="str">
        <f>+'024'!A2</f>
        <v>CABEZAS JUAN</v>
      </c>
      <c r="D69" s="203">
        <f>+'024'!K30</f>
        <v>910</v>
      </c>
      <c r="E69" s="203">
        <f>+'024'!L30</f>
        <v>24</v>
      </c>
      <c r="F69" s="204">
        <f>+'024'!K28</f>
        <v>785</v>
      </c>
      <c r="G69" s="239">
        <f>+'024'!L28</f>
        <v>0</v>
      </c>
      <c r="H69" s="205">
        <f t="shared" si="0"/>
        <v>785</v>
      </c>
    </row>
    <row r="70" spans="1:8" x14ac:dyDescent="0.25">
      <c r="A70" s="236">
        <f t="shared" si="1"/>
        <v>65</v>
      </c>
      <c r="B70" s="240">
        <v>65</v>
      </c>
      <c r="C70" s="241" t="str">
        <f>+'023'!A2</f>
        <v>PUBLIO RIGOBERTO LUQUE</v>
      </c>
      <c r="D70" s="203">
        <f>+'023'!K32</f>
        <v>1000</v>
      </c>
      <c r="E70" s="203">
        <f>+'023'!L32</f>
        <v>0</v>
      </c>
      <c r="F70" s="204">
        <f>+'023'!K30</f>
        <v>695</v>
      </c>
      <c r="G70" s="239">
        <f>+'023'!L30</f>
        <v>24</v>
      </c>
      <c r="H70" s="205">
        <f t="shared" si="0"/>
        <v>719</v>
      </c>
    </row>
    <row r="71" spans="1:8" x14ac:dyDescent="0.25">
      <c r="A71" s="236">
        <f t="shared" si="1"/>
        <v>66</v>
      </c>
      <c r="B71" s="240">
        <v>66</v>
      </c>
      <c r="C71" s="241" t="str">
        <f>+'022'!A2</f>
        <v>OROZCO LUIS</v>
      </c>
      <c r="D71" s="203">
        <f>+'022'!K30</f>
        <v>1300</v>
      </c>
      <c r="E71" s="203">
        <f>+'022'!L30</f>
        <v>12</v>
      </c>
      <c r="F71" s="204">
        <f>+'022'!K28</f>
        <v>540.07999999999993</v>
      </c>
      <c r="G71" s="239">
        <f>+'022'!L28</f>
        <v>12</v>
      </c>
      <c r="H71" s="205">
        <f t="shared" ref="H71:H118" si="2">+F71+G71</f>
        <v>552.07999999999993</v>
      </c>
    </row>
    <row r="72" spans="1:8" x14ac:dyDescent="0.25">
      <c r="A72" s="236">
        <f t="shared" ref="A72:A116" si="3">+A71+1</f>
        <v>67</v>
      </c>
      <c r="B72" s="240">
        <v>68</v>
      </c>
      <c r="C72" s="241" t="str">
        <f>+'021'!A2</f>
        <v>ANDRANGO CALIXTO</v>
      </c>
      <c r="D72" s="203">
        <f>+'021'!K31</f>
        <v>899.99999999999989</v>
      </c>
      <c r="E72" s="203">
        <f>+'021'!L31</f>
        <v>24</v>
      </c>
      <c r="F72" s="204">
        <f>+'021'!K29</f>
        <v>814.91</v>
      </c>
      <c r="G72" s="239">
        <f>+'021'!L29</f>
        <v>0</v>
      </c>
      <c r="H72" s="205">
        <f t="shared" si="2"/>
        <v>814.91</v>
      </c>
    </row>
    <row r="73" spans="1:8" x14ac:dyDescent="0.25">
      <c r="A73" s="236">
        <f t="shared" si="3"/>
        <v>68</v>
      </c>
      <c r="B73" s="240">
        <v>69</v>
      </c>
      <c r="C73" s="241" t="str">
        <f>+'01'!A2</f>
        <v>AJILA JUAN CARLOS</v>
      </c>
      <c r="D73" s="203">
        <f>+'01'!K30</f>
        <v>1150</v>
      </c>
      <c r="E73" s="203">
        <f>+'01'!L30</f>
        <v>12</v>
      </c>
      <c r="F73" s="204">
        <f>+'01'!K28</f>
        <v>799.18000000000006</v>
      </c>
      <c r="G73" s="239">
        <f>+'01'!L28</f>
        <v>12</v>
      </c>
      <c r="H73" s="205">
        <f t="shared" si="2"/>
        <v>811.18000000000006</v>
      </c>
    </row>
    <row r="74" spans="1:8" x14ac:dyDescent="0.25">
      <c r="A74" s="236">
        <f t="shared" si="3"/>
        <v>69</v>
      </c>
      <c r="B74" s="240">
        <v>70</v>
      </c>
      <c r="C74" s="241" t="str">
        <f>+'02'!A2</f>
        <v>LUDEÑA VICENTE</v>
      </c>
      <c r="D74" s="203">
        <f>+'02'!K35</f>
        <v>1350</v>
      </c>
      <c r="E74" s="203">
        <f>+'02'!L35</f>
        <v>24</v>
      </c>
      <c r="F74" s="204">
        <f>+'02'!K33</f>
        <v>345</v>
      </c>
      <c r="G74" s="239">
        <f>+'02'!L33</f>
        <v>0</v>
      </c>
      <c r="H74" s="205">
        <f t="shared" si="2"/>
        <v>345</v>
      </c>
    </row>
    <row r="75" spans="1:8" x14ac:dyDescent="0.25">
      <c r="A75" s="236">
        <f t="shared" si="3"/>
        <v>70</v>
      </c>
      <c r="B75" s="240">
        <v>71</v>
      </c>
      <c r="C75" s="241" t="str">
        <f>+'03'!A2</f>
        <v>ORTEGA CARLOS</v>
      </c>
      <c r="D75" s="203">
        <f>+'03'!K35</f>
        <v>900</v>
      </c>
      <c r="E75" s="203">
        <f>+'03'!L35</f>
        <v>0</v>
      </c>
      <c r="F75" s="204">
        <f>+'03'!K33</f>
        <v>795</v>
      </c>
      <c r="G75" s="239">
        <f>+'03'!L33</f>
        <v>24</v>
      </c>
      <c r="H75" s="205">
        <f t="shared" si="2"/>
        <v>819</v>
      </c>
    </row>
    <row r="76" spans="1:8" x14ac:dyDescent="0.25">
      <c r="A76" s="236">
        <f t="shared" si="3"/>
        <v>71</v>
      </c>
      <c r="B76" s="240">
        <v>72</v>
      </c>
      <c r="C76" s="241" t="str">
        <f>+'04'!A2</f>
        <v>CUAMACAS HUMBERTO</v>
      </c>
      <c r="D76" s="203">
        <f>+'04'!K31</f>
        <v>1500</v>
      </c>
      <c r="E76" s="203">
        <f>+'04'!L31</f>
        <v>8</v>
      </c>
      <c r="F76" s="204">
        <f>+'04'!K29</f>
        <v>195</v>
      </c>
      <c r="G76" s="239">
        <f>+'04'!L29</f>
        <v>16</v>
      </c>
      <c r="H76" s="205">
        <f t="shared" si="2"/>
        <v>211</v>
      </c>
    </row>
    <row r="77" spans="1:8" x14ac:dyDescent="0.25">
      <c r="A77" s="236">
        <f t="shared" si="3"/>
        <v>72</v>
      </c>
      <c r="B77" s="240">
        <v>73</v>
      </c>
      <c r="C77" s="241" t="str">
        <f>+'05'!A2</f>
        <v>APOLO ENMA</v>
      </c>
      <c r="D77" s="203">
        <f>+'05'!K31</f>
        <v>700</v>
      </c>
      <c r="E77" s="203">
        <f>+'05'!L31</f>
        <v>0</v>
      </c>
      <c r="F77" s="204">
        <f>+'05'!K30</f>
        <v>995</v>
      </c>
      <c r="G77" s="239">
        <f>+'05'!L30</f>
        <v>24</v>
      </c>
      <c r="H77" s="205">
        <f t="shared" si="2"/>
        <v>1019</v>
      </c>
    </row>
    <row r="78" spans="1:8" x14ac:dyDescent="0.25">
      <c r="A78" s="236">
        <f t="shared" si="3"/>
        <v>73</v>
      </c>
      <c r="B78" s="240">
        <v>74</v>
      </c>
      <c r="C78" s="241" t="str">
        <f>+'06'!A2</f>
        <v>CAICEDO ROSA MARINA</v>
      </c>
      <c r="D78" s="203">
        <f>+'06'!K35</f>
        <v>300</v>
      </c>
      <c r="E78" s="203">
        <f>+'06'!L35</f>
        <v>22</v>
      </c>
      <c r="F78" s="204">
        <f>+'06'!K33</f>
        <v>1395</v>
      </c>
      <c r="G78" s="239">
        <f>+'06'!L33</f>
        <v>2</v>
      </c>
      <c r="H78" s="205">
        <f t="shared" si="2"/>
        <v>1397</v>
      </c>
    </row>
    <row r="79" spans="1:8" x14ac:dyDescent="0.25">
      <c r="A79" s="236">
        <f t="shared" si="3"/>
        <v>74</v>
      </c>
      <c r="B79" s="240">
        <v>75</v>
      </c>
      <c r="C79" s="241" t="str">
        <f>+'07'!A2</f>
        <v>CHILUISA CESAR</v>
      </c>
      <c r="D79" s="203">
        <f>+'07'!K35</f>
        <v>550</v>
      </c>
      <c r="E79" s="203">
        <f>+'07'!L35</f>
        <v>24</v>
      </c>
      <c r="F79" s="204">
        <f>+'07'!K33</f>
        <v>1145</v>
      </c>
      <c r="G79" s="239">
        <f>+'07'!L33</f>
        <v>0</v>
      </c>
      <c r="H79" s="205">
        <f t="shared" si="2"/>
        <v>1145</v>
      </c>
    </row>
    <row r="80" spans="1:8" x14ac:dyDescent="0.25">
      <c r="A80" s="236">
        <f t="shared" si="3"/>
        <v>75</v>
      </c>
      <c r="B80" s="240">
        <v>76</v>
      </c>
      <c r="C80" s="241" t="str">
        <f>+'08'!A2</f>
        <v>ARGOTI NELSON</v>
      </c>
      <c r="D80" s="203">
        <f>+'08'!K30</f>
        <v>1081</v>
      </c>
      <c r="E80" s="203">
        <f>+'08'!L30</f>
        <v>24</v>
      </c>
      <c r="F80" s="204">
        <f>+'08'!K29</f>
        <v>614</v>
      </c>
      <c r="G80" s="239">
        <f>+'08'!L29</f>
        <v>0</v>
      </c>
      <c r="H80" s="205">
        <f t="shared" si="2"/>
        <v>614</v>
      </c>
    </row>
    <row r="81" spans="1:8" x14ac:dyDescent="0.25">
      <c r="A81" s="236">
        <f t="shared" si="3"/>
        <v>76</v>
      </c>
      <c r="B81" s="240">
        <v>77</v>
      </c>
      <c r="C81" s="241" t="str">
        <f>+'010'!A2</f>
        <v>CRUZ LUIS BOLIVAR</v>
      </c>
      <c r="D81" s="203">
        <f>+'010'!K34</f>
        <v>-200</v>
      </c>
      <c r="E81" s="203">
        <f>+'010'!L34</f>
        <v>24</v>
      </c>
      <c r="F81" s="204">
        <f>+'010'!K33</f>
        <v>1845</v>
      </c>
      <c r="G81" s="239">
        <f>+'010'!L33</f>
        <v>0</v>
      </c>
      <c r="H81" s="205">
        <f t="shared" si="2"/>
        <v>1845</v>
      </c>
    </row>
    <row r="82" spans="1:8" x14ac:dyDescent="0.25">
      <c r="A82" s="236">
        <f t="shared" si="3"/>
        <v>77</v>
      </c>
      <c r="B82" s="240">
        <v>78</v>
      </c>
      <c r="C82" s="241" t="str">
        <f>+'058'!A2</f>
        <v>NEPAS JOSE</v>
      </c>
      <c r="D82" s="203">
        <f>+'058'!K30</f>
        <v>1645</v>
      </c>
      <c r="E82" s="203">
        <f>+'058'!L30</f>
        <v>24</v>
      </c>
      <c r="F82" s="204">
        <f>+'058'!K28</f>
        <v>0</v>
      </c>
      <c r="G82" s="239">
        <f>+'058'!L28</f>
        <v>0</v>
      </c>
      <c r="H82" s="205">
        <f t="shared" si="2"/>
        <v>0</v>
      </c>
    </row>
    <row r="83" spans="1:8" x14ac:dyDescent="0.25">
      <c r="A83" s="236">
        <f t="shared" si="3"/>
        <v>78</v>
      </c>
      <c r="B83" s="240">
        <v>79</v>
      </c>
      <c r="C83" s="241" t="str">
        <f>+'0075'!A2</f>
        <v>ALMEIDA EDUARDO</v>
      </c>
      <c r="D83" s="203">
        <f>+'0075'!K29</f>
        <v>1050</v>
      </c>
      <c r="E83" s="203">
        <f>+'0075'!L29</f>
        <v>0</v>
      </c>
      <c r="F83" s="204">
        <f>+'0075'!K28</f>
        <v>645</v>
      </c>
      <c r="G83" s="239">
        <f>+'0075'!L28</f>
        <v>24</v>
      </c>
      <c r="H83" s="205">
        <f t="shared" si="2"/>
        <v>669</v>
      </c>
    </row>
    <row r="84" spans="1:8" x14ac:dyDescent="0.25">
      <c r="A84" s="236">
        <f t="shared" si="3"/>
        <v>79</v>
      </c>
      <c r="B84" s="240">
        <v>81</v>
      </c>
      <c r="C84" s="241" t="str">
        <f>+'012'!A2</f>
        <v>HENRY FLORES</v>
      </c>
      <c r="D84" s="203">
        <f>+'012'!K35</f>
        <v>1695</v>
      </c>
      <c r="E84" s="203">
        <f>+'012'!L35</f>
        <v>24</v>
      </c>
      <c r="F84" s="204">
        <f>+'012'!K33</f>
        <v>0</v>
      </c>
      <c r="G84" s="239">
        <f>+'012'!L33</f>
        <v>0</v>
      </c>
      <c r="H84" s="205">
        <f t="shared" si="2"/>
        <v>0</v>
      </c>
    </row>
    <row r="85" spans="1:8" x14ac:dyDescent="0.25">
      <c r="A85" s="236">
        <f t="shared" si="3"/>
        <v>80</v>
      </c>
      <c r="B85" s="240">
        <v>82</v>
      </c>
      <c r="C85" s="241" t="str">
        <f>+'013'!A2</f>
        <v>MALDONADO CRISTIAN</v>
      </c>
      <c r="D85" s="203">
        <f>+'013'!K35</f>
        <v>1645</v>
      </c>
      <c r="E85" s="203">
        <f>+'013'!L35</f>
        <v>24</v>
      </c>
      <c r="F85" s="204">
        <f>+'013'!K33</f>
        <v>0</v>
      </c>
      <c r="G85" s="239">
        <f>+'013'!L33</f>
        <v>0</v>
      </c>
      <c r="H85" s="205">
        <f t="shared" si="2"/>
        <v>0</v>
      </c>
    </row>
    <row r="86" spans="1:8" x14ac:dyDescent="0.25">
      <c r="A86" s="236">
        <f t="shared" si="3"/>
        <v>81</v>
      </c>
      <c r="B86" s="240">
        <v>84</v>
      </c>
      <c r="C86" s="241" t="str">
        <f>+'014'!A2</f>
        <v>MIGUEL LLUGSA</v>
      </c>
      <c r="D86" s="203">
        <f>+'014'!K35</f>
        <v>1300</v>
      </c>
      <c r="E86" s="203">
        <f>+'014'!L35</f>
        <v>24</v>
      </c>
      <c r="F86" s="204">
        <f>+'014'!K33</f>
        <v>395</v>
      </c>
      <c r="G86" s="239">
        <f>+'014'!L33</f>
        <v>0</v>
      </c>
      <c r="H86" s="205">
        <f t="shared" si="2"/>
        <v>395</v>
      </c>
    </row>
    <row r="87" spans="1:8" x14ac:dyDescent="0.25">
      <c r="A87" s="236">
        <f t="shared" si="3"/>
        <v>82</v>
      </c>
      <c r="B87" s="240">
        <v>85</v>
      </c>
      <c r="C87" s="241" t="str">
        <f>+'015'!A2</f>
        <v>MORILLO EDISON</v>
      </c>
      <c r="D87" s="203">
        <f>+'015'!K33</f>
        <v>1000</v>
      </c>
      <c r="E87" s="203">
        <f>+'015'!L33</f>
        <v>0</v>
      </c>
      <c r="F87" s="204">
        <f>+'015'!K32</f>
        <v>645</v>
      </c>
      <c r="G87" s="239">
        <f>+'015'!L32</f>
        <v>24</v>
      </c>
      <c r="H87" s="205">
        <f t="shared" si="2"/>
        <v>669</v>
      </c>
    </row>
    <row r="88" spans="1:8" x14ac:dyDescent="0.25">
      <c r="A88" s="236">
        <f t="shared" si="3"/>
        <v>83</v>
      </c>
      <c r="B88" s="240">
        <v>87</v>
      </c>
      <c r="C88" s="241" t="str">
        <f>+'016'!A2</f>
        <v>BELTRAN MOISES</v>
      </c>
      <c r="D88" s="203">
        <f>+'016'!K35</f>
        <v>1641</v>
      </c>
      <c r="E88" s="203">
        <f>+'016'!L35</f>
        <v>24</v>
      </c>
      <c r="F88" s="204">
        <f>+'016'!K33</f>
        <v>140</v>
      </c>
      <c r="G88" s="239">
        <f>+'016'!L33</f>
        <v>0</v>
      </c>
      <c r="H88" s="205">
        <f t="shared" si="2"/>
        <v>140</v>
      </c>
    </row>
    <row r="89" spans="1:8" x14ac:dyDescent="0.25">
      <c r="A89" s="236">
        <f t="shared" si="3"/>
        <v>84</v>
      </c>
      <c r="B89" s="240">
        <v>88</v>
      </c>
      <c r="C89" s="241" t="str">
        <f>+'040'!A2</f>
        <v>FARINANGO HECTOR</v>
      </c>
      <c r="D89" s="203">
        <f>+'040'!K30</f>
        <v>1200</v>
      </c>
      <c r="E89" s="203">
        <f>+'040'!L30</f>
        <v>0</v>
      </c>
      <c r="F89" s="204">
        <f>+'040'!K28</f>
        <v>502.94</v>
      </c>
      <c r="G89" s="239">
        <f>+'040'!L28</f>
        <v>24</v>
      </c>
      <c r="H89" s="205">
        <f t="shared" si="2"/>
        <v>526.94000000000005</v>
      </c>
    </row>
    <row r="90" spans="1:8" x14ac:dyDescent="0.25">
      <c r="A90" s="236">
        <f t="shared" si="3"/>
        <v>85</v>
      </c>
      <c r="B90" s="240">
        <v>89</v>
      </c>
      <c r="C90" s="241" t="str">
        <f>+'025'!A2</f>
        <v>QUINTERO ERNESTO</v>
      </c>
      <c r="D90" s="203">
        <f>+'025'!K33</f>
        <v>1630</v>
      </c>
      <c r="E90" s="203">
        <f>+'025'!L33</f>
        <v>24</v>
      </c>
      <c r="F90" s="204">
        <f>+'025'!K32</f>
        <v>15</v>
      </c>
      <c r="G90" s="239">
        <f>+'025'!L32</f>
        <v>0</v>
      </c>
      <c r="H90" s="205">
        <f t="shared" si="2"/>
        <v>15</v>
      </c>
    </row>
    <row r="91" spans="1:8" x14ac:dyDescent="0.25">
      <c r="A91" s="236">
        <f t="shared" si="3"/>
        <v>86</v>
      </c>
      <c r="B91" s="240">
        <v>90</v>
      </c>
      <c r="C91" s="241" t="str">
        <f>+'046'!A2</f>
        <v>PILATAXI MARIA</v>
      </c>
      <c r="D91" s="203">
        <f>+'046'!K32</f>
        <v>600</v>
      </c>
      <c r="E91" s="203">
        <f>+'046'!L32</f>
        <v>0</v>
      </c>
      <c r="F91" s="204">
        <f>+'046'!K30</f>
        <v>1095</v>
      </c>
      <c r="G91" s="239">
        <f>+'046'!L30</f>
        <v>24</v>
      </c>
      <c r="H91" s="205">
        <f t="shared" si="2"/>
        <v>1119</v>
      </c>
    </row>
    <row r="92" spans="1:8" x14ac:dyDescent="0.25">
      <c r="A92" s="236">
        <f t="shared" si="3"/>
        <v>87</v>
      </c>
      <c r="B92" s="240">
        <v>91</v>
      </c>
      <c r="C92" s="241" t="str">
        <f>+'038'!A2</f>
        <v>AGUIRRE CECILIA</v>
      </c>
      <c r="D92" s="203">
        <f>+'038'!K31</f>
        <v>784</v>
      </c>
      <c r="E92" s="203">
        <f>+'038'!L31</f>
        <v>0</v>
      </c>
      <c r="F92" s="204">
        <f>+'038'!K29</f>
        <v>881</v>
      </c>
      <c r="G92" s="239">
        <f>+'038'!L29</f>
        <v>24</v>
      </c>
      <c r="H92" s="205">
        <f t="shared" si="2"/>
        <v>905</v>
      </c>
    </row>
    <row r="93" spans="1:8" x14ac:dyDescent="0.25">
      <c r="A93" s="236">
        <f t="shared" si="3"/>
        <v>88</v>
      </c>
      <c r="B93" s="240">
        <v>92</v>
      </c>
      <c r="C93" s="241">
        <f>+'92'!A2</f>
        <v>0</v>
      </c>
      <c r="D93" s="203">
        <f>+'92'!K25</f>
        <v>935.8</v>
      </c>
      <c r="E93" s="203">
        <f>+'92'!L25</f>
        <v>0</v>
      </c>
      <c r="F93" s="204">
        <f>+'92'!K23</f>
        <v>695</v>
      </c>
      <c r="G93" s="239">
        <f>+'92'!L23</f>
        <v>24</v>
      </c>
      <c r="H93" s="205">
        <f t="shared" si="2"/>
        <v>719</v>
      </c>
    </row>
    <row r="94" spans="1:8" x14ac:dyDescent="0.25">
      <c r="A94" s="236">
        <f t="shared" si="3"/>
        <v>89</v>
      </c>
      <c r="B94" s="240">
        <v>93</v>
      </c>
      <c r="C94" s="241" t="str">
        <f>+'037'!A2</f>
        <v>LLUGSA ALFREDO</v>
      </c>
      <c r="D94" s="203">
        <f>+'037'!K29</f>
        <v>1181</v>
      </c>
      <c r="E94" s="203">
        <f>+'037'!L29</f>
        <v>24</v>
      </c>
      <c r="F94" s="204">
        <f>+'037'!K28</f>
        <v>514</v>
      </c>
      <c r="G94" s="239">
        <f>+'037'!L28</f>
        <v>0</v>
      </c>
      <c r="H94" s="205">
        <f t="shared" si="2"/>
        <v>514</v>
      </c>
    </row>
    <row r="95" spans="1:8" x14ac:dyDescent="0.25">
      <c r="A95" s="236">
        <f t="shared" si="3"/>
        <v>90</v>
      </c>
      <c r="B95" s="240">
        <v>94</v>
      </c>
      <c r="C95" s="241" t="str">
        <f>+'036'!A2</f>
        <v>LOPEZ FERNANDA</v>
      </c>
      <c r="D95" s="203">
        <f>+'036'!K31</f>
        <v>700</v>
      </c>
      <c r="E95" s="203">
        <f>+'036'!L31</f>
        <v>0</v>
      </c>
      <c r="F95" s="204">
        <f>+'036'!K29</f>
        <v>1039.78</v>
      </c>
      <c r="G95" s="239">
        <f>+'036'!L29</f>
        <v>24</v>
      </c>
      <c r="H95" s="205">
        <f t="shared" si="2"/>
        <v>1063.78</v>
      </c>
    </row>
    <row r="96" spans="1:8" x14ac:dyDescent="0.25">
      <c r="A96" s="236">
        <f t="shared" si="3"/>
        <v>91</v>
      </c>
      <c r="B96" s="240">
        <v>95</v>
      </c>
      <c r="C96" s="241" t="str">
        <f>+'041'!A2</f>
        <v>GRANDA ESPERANZA</v>
      </c>
      <c r="D96" s="203">
        <f>+'041'!K30</f>
        <v>1144.3800000000001</v>
      </c>
      <c r="E96" s="203">
        <f>+'041'!L30</f>
        <v>20</v>
      </c>
      <c r="F96" s="204">
        <f>+'041'!K28</f>
        <v>826</v>
      </c>
      <c r="G96" s="239">
        <f>+'041'!L28</f>
        <v>4</v>
      </c>
      <c r="H96" s="205">
        <f t="shared" si="2"/>
        <v>830</v>
      </c>
    </row>
    <row r="97" spans="1:8" x14ac:dyDescent="0.25">
      <c r="A97" s="236">
        <f t="shared" si="3"/>
        <v>92</v>
      </c>
      <c r="B97" s="240">
        <v>96</v>
      </c>
      <c r="C97" s="241" t="str">
        <f>+'042'!A2</f>
        <v>ENRIQUEZ LUIS</v>
      </c>
      <c r="D97" s="203">
        <f>+'042'!K30</f>
        <v>1495</v>
      </c>
      <c r="E97" s="203">
        <f>+'042'!L30</f>
        <v>24</v>
      </c>
      <c r="F97" s="204">
        <f>+'042'!K28</f>
        <v>200</v>
      </c>
      <c r="G97" s="239">
        <f>+'042'!L28</f>
        <v>0</v>
      </c>
      <c r="H97" s="205">
        <f t="shared" si="2"/>
        <v>200</v>
      </c>
    </row>
    <row r="98" spans="1:8" x14ac:dyDescent="0.25">
      <c r="A98" s="236">
        <f t="shared" si="3"/>
        <v>93</v>
      </c>
      <c r="B98" s="240">
        <v>97</v>
      </c>
      <c r="C98" s="241" t="str">
        <f>+'044'!A2</f>
        <v>AVILA REMIGIO</v>
      </c>
      <c r="D98" s="203">
        <f>+'044'!K30</f>
        <v>550</v>
      </c>
      <c r="E98" s="203">
        <f>+'044'!L30</f>
        <v>1</v>
      </c>
      <c r="F98" s="204">
        <f>+'044'!K28</f>
        <v>1145</v>
      </c>
      <c r="G98" s="239">
        <f>+'044'!L28</f>
        <v>23</v>
      </c>
      <c r="H98" s="205">
        <f t="shared" si="2"/>
        <v>1168</v>
      </c>
    </row>
    <row r="99" spans="1:8" x14ac:dyDescent="0.25">
      <c r="A99" s="236">
        <f t="shared" si="3"/>
        <v>94</v>
      </c>
      <c r="B99" s="240">
        <v>98</v>
      </c>
      <c r="C99" s="241" t="str">
        <f>+'035'!A2</f>
        <v>ZAMBRANO LUIS</v>
      </c>
      <c r="D99" s="203">
        <f>+'035'!K31</f>
        <v>1215</v>
      </c>
      <c r="E99" s="203">
        <f>+'035'!L31</f>
        <v>0</v>
      </c>
      <c r="F99" s="204">
        <f>+'035'!K29</f>
        <v>750.52</v>
      </c>
      <c r="G99" s="239">
        <f>+'035'!L29</f>
        <v>24</v>
      </c>
      <c r="H99" s="205">
        <f t="shared" si="2"/>
        <v>774.52</v>
      </c>
    </row>
    <row r="100" spans="1:8" x14ac:dyDescent="0.25">
      <c r="A100" s="236">
        <f t="shared" si="3"/>
        <v>95</v>
      </c>
      <c r="B100" s="240">
        <v>99</v>
      </c>
      <c r="C100" s="241" t="str">
        <f>+'0070'!A2</f>
        <v>RODRIGUEZ LEONARDO</v>
      </c>
      <c r="D100" s="203">
        <f>+'0070'!K30</f>
        <v>316</v>
      </c>
      <c r="E100" s="203">
        <f>+'0070'!L30</f>
        <v>24</v>
      </c>
      <c r="F100" s="204">
        <f>+'0070'!K29</f>
        <v>1379</v>
      </c>
      <c r="G100" s="239">
        <f>+'0070'!L29</f>
        <v>0</v>
      </c>
      <c r="H100" s="205">
        <f t="shared" si="2"/>
        <v>1379</v>
      </c>
    </row>
    <row r="101" spans="1:8" x14ac:dyDescent="0.25">
      <c r="A101" s="236">
        <f t="shared" si="3"/>
        <v>96</v>
      </c>
      <c r="B101" s="240">
        <v>100</v>
      </c>
      <c r="C101" s="241" t="str">
        <f>+'043'!A2</f>
        <v>PAZMIÑO CATALINA</v>
      </c>
      <c r="D101" s="203">
        <f>+'043'!K30</f>
        <v>500</v>
      </c>
      <c r="E101" s="203">
        <f>+'043'!L30</f>
        <v>0</v>
      </c>
      <c r="F101" s="204">
        <f>+'043'!K28</f>
        <v>1195</v>
      </c>
      <c r="G101" s="239">
        <f>+'043'!L28</f>
        <v>24</v>
      </c>
      <c r="H101" s="205">
        <f t="shared" si="2"/>
        <v>1219</v>
      </c>
    </row>
    <row r="102" spans="1:8" x14ac:dyDescent="0.25">
      <c r="A102" s="236">
        <f t="shared" si="3"/>
        <v>97</v>
      </c>
      <c r="B102" s="240">
        <v>101</v>
      </c>
      <c r="C102" s="241" t="str">
        <f>+'0104'!A2</f>
        <v>QUISHPE GONZALO</v>
      </c>
      <c r="D102" s="203">
        <f>+'0104'!K35</f>
        <v>1061.52</v>
      </c>
      <c r="E102" s="203">
        <f>+'0104'!L35</f>
        <v>0</v>
      </c>
      <c r="F102" s="204">
        <f>+'0104'!K33</f>
        <v>695</v>
      </c>
      <c r="G102" s="239">
        <f>+'0104'!L33</f>
        <v>24</v>
      </c>
      <c r="H102" s="205">
        <f t="shared" si="2"/>
        <v>719</v>
      </c>
    </row>
    <row r="103" spans="1:8" x14ac:dyDescent="0.25">
      <c r="A103" s="236">
        <f t="shared" si="3"/>
        <v>98</v>
      </c>
      <c r="B103" s="240">
        <v>102</v>
      </c>
      <c r="C103" s="241" t="str">
        <f>+'0074'!A2</f>
        <v>RODRIGUEZ JULIO</v>
      </c>
      <c r="D103" s="203">
        <f>+'0074'!K31</f>
        <v>1300</v>
      </c>
      <c r="E103" s="203">
        <f>+'0074'!L31</f>
        <v>24</v>
      </c>
      <c r="F103" s="204">
        <f>+'0074'!K30</f>
        <v>395</v>
      </c>
      <c r="G103" s="239">
        <f>+'0074'!L30</f>
        <v>0</v>
      </c>
      <c r="H103" s="205">
        <f t="shared" si="2"/>
        <v>395</v>
      </c>
    </row>
    <row r="104" spans="1:8" x14ac:dyDescent="0.25">
      <c r="A104" s="236">
        <f t="shared" si="3"/>
        <v>99</v>
      </c>
      <c r="B104" s="240">
        <v>103</v>
      </c>
      <c r="C104" s="241" t="str">
        <f>+'045'!A2</f>
        <v>SUAREZ RICARDO</v>
      </c>
      <c r="D104" s="203">
        <f>+'045'!K29</f>
        <v>900</v>
      </c>
      <c r="E104" s="203">
        <f>+'045'!L29</f>
        <v>24</v>
      </c>
      <c r="F104" s="204">
        <f>+'045'!K28</f>
        <v>795</v>
      </c>
      <c r="G104" s="239">
        <f>+'045'!L28</f>
        <v>0</v>
      </c>
      <c r="H104" s="205">
        <f t="shared" si="2"/>
        <v>795</v>
      </c>
    </row>
    <row r="105" spans="1:8" x14ac:dyDescent="0.25">
      <c r="A105" s="236">
        <f t="shared" si="3"/>
        <v>100</v>
      </c>
      <c r="B105" s="240">
        <v>104</v>
      </c>
      <c r="C105" s="241" t="str">
        <f>+'047'!A2</f>
        <v>YELENA BRAVO</v>
      </c>
      <c r="D105" s="203">
        <f>+'047'!K29</f>
        <v>1595</v>
      </c>
      <c r="E105" s="203">
        <f>+'047'!L29</f>
        <v>24</v>
      </c>
      <c r="F105" s="204">
        <f>+'047'!K28</f>
        <v>100</v>
      </c>
      <c r="G105" s="239">
        <f>+'047'!L28</f>
        <v>0</v>
      </c>
      <c r="H105" s="205">
        <f t="shared" si="2"/>
        <v>100</v>
      </c>
    </row>
    <row r="106" spans="1:8" x14ac:dyDescent="0.25">
      <c r="A106" s="236">
        <f t="shared" si="3"/>
        <v>101</v>
      </c>
      <c r="B106" s="240">
        <v>105</v>
      </c>
      <c r="C106" s="241" t="str">
        <f>+'039'!A2</f>
        <v>GARCES ANGEL</v>
      </c>
      <c r="D106" s="203">
        <f>+'039'!K33</f>
        <v>1300</v>
      </c>
      <c r="E106" s="203">
        <f>+'039'!L33</f>
        <v>24</v>
      </c>
      <c r="F106" s="204">
        <f>+'039'!K31</f>
        <v>339</v>
      </c>
      <c r="G106" s="239">
        <f>+'039'!L31</f>
        <v>0</v>
      </c>
      <c r="H106" s="205">
        <f t="shared" si="2"/>
        <v>339</v>
      </c>
    </row>
    <row r="107" spans="1:8" x14ac:dyDescent="0.25">
      <c r="A107" s="236">
        <f t="shared" si="3"/>
        <v>102</v>
      </c>
      <c r="B107" s="240">
        <v>106</v>
      </c>
      <c r="C107" s="241" t="str">
        <f>+'0071'!A2</f>
        <v>GARCIA LIGIA</v>
      </c>
      <c r="D107" s="203">
        <f>+'0071'!K29</f>
        <v>1000</v>
      </c>
      <c r="E107" s="203">
        <f>+'0071'!L29</f>
        <v>0</v>
      </c>
      <c r="F107" s="204">
        <f>+'0071'!K28</f>
        <v>695</v>
      </c>
      <c r="G107" s="239">
        <f>+'0071'!L28</f>
        <v>24</v>
      </c>
      <c r="H107" s="205">
        <f t="shared" si="2"/>
        <v>719</v>
      </c>
    </row>
    <row r="108" spans="1:8" x14ac:dyDescent="0.25">
      <c r="A108" s="236">
        <f t="shared" si="3"/>
        <v>103</v>
      </c>
      <c r="B108" s="240">
        <v>107</v>
      </c>
      <c r="C108" s="241" t="str">
        <f>+'0106'!A2</f>
        <v>JOSE LEMA</v>
      </c>
      <c r="D108" s="203">
        <f>+'0106'!K30</f>
        <v>-200</v>
      </c>
      <c r="E108" s="203">
        <f>+'0106'!L30</f>
        <v>-20</v>
      </c>
      <c r="F108" s="204">
        <f>+'0106'!K29</f>
        <v>1905</v>
      </c>
      <c r="G108" s="239">
        <f>+'0106'!L29</f>
        <v>44</v>
      </c>
      <c r="H108" s="205">
        <f t="shared" si="2"/>
        <v>1949</v>
      </c>
    </row>
    <row r="109" spans="1:8" x14ac:dyDescent="0.25">
      <c r="A109" s="236">
        <f t="shared" si="3"/>
        <v>104</v>
      </c>
      <c r="B109" s="240">
        <v>108</v>
      </c>
      <c r="C109" s="241" t="str">
        <f>+'0072'!A2</f>
        <v>GARCIA LIGIA</v>
      </c>
      <c r="D109" s="203">
        <f>+'0072'!K29</f>
        <v>995</v>
      </c>
      <c r="E109" s="203">
        <f>+'0072'!L29</f>
        <v>0</v>
      </c>
      <c r="F109" s="204">
        <f>+'0072'!K28</f>
        <v>650</v>
      </c>
      <c r="G109" s="239">
        <f>+'0072'!L28</f>
        <v>24</v>
      </c>
      <c r="H109" s="205">
        <f t="shared" si="2"/>
        <v>674</v>
      </c>
    </row>
    <row r="110" spans="1:8" x14ac:dyDescent="0.25">
      <c r="A110" s="236">
        <f t="shared" si="3"/>
        <v>105</v>
      </c>
      <c r="B110" s="240">
        <v>109</v>
      </c>
      <c r="C110" s="241" t="str">
        <f>+'0073'!A2</f>
        <v>BUITRON IPATIA</v>
      </c>
      <c r="D110" s="203">
        <f>+'0073'!K29</f>
        <v>1000</v>
      </c>
      <c r="E110" s="203">
        <f>+'0073'!L29</f>
        <v>0</v>
      </c>
      <c r="F110" s="204">
        <f>+'0073'!K28</f>
        <v>645</v>
      </c>
      <c r="G110" s="239">
        <f>+'0073'!L28</f>
        <v>24</v>
      </c>
      <c r="H110" s="205">
        <f t="shared" si="2"/>
        <v>669</v>
      </c>
    </row>
    <row r="111" spans="1:8" x14ac:dyDescent="0.25">
      <c r="A111" s="236">
        <f t="shared" si="3"/>
        <v>106</v>
      </c>
      <c r="B111" s="240">
        <v>110</v>
      </c>
      <c r="C111" s="241">
        <f>+'0'!A2</f>
        <v>0</v>
      </c>
      <c r="D111" s="203" t="e">
        <f>+'0'!#REF!</f>
        <v>#REF!</v>
      </c>
      <c r="E111" s="203" t="e">
        <f>+'0'!#REF!</f>
        <v>#REF!</v>
      </c>
      <c r="F111" s="204" t="e">
        <f>+'0'!#REF!</f>
        <v>#REF!</v>
      </c>
      <c r="G111" s="239" t="e">
        <f>+'0'!#REF!</f>
        <v>#REF!</v>
      </c>
      <c r="H111" s="205" t="e">
        <f t="shared" si="2"/>
        <v>#REF!</v>
      </c>
    </row>
    <row r="112" spans="1:8" x14ac:dyDescent="0.25">
      <c r="A112" s="236">
        <f t="shared" si="3"/>
        <v>107</v>
      </c>
      <c r="B112" s="240">
        <v>111</v>
      </c>
      <c r="C112" s="241" t="str">
        <f>+'0079'!A2</f>
        <v>NOLE NELSON</v>
      </c>
      <c r="D112" s="203">
        <f>+'0079'!K29</f>
        <v>1515</v>
      </c>
      <c r="E112" s="203">
        <f>+'0079'!L29</f>
        <v>0</v>
      </c>
      <c r="F112" s="204">
        <f>+'0079'!K28</f>
        <v>0</v>
      </c>
      <c r="G112" s="239">
        <f>+'0079'!L28</f>
        <v>24</v>
      </c>
      <c r="H112" s="205">
        <f t="shared" si="2"/>
        <v>24</v>
      </c>
    </row>
    <row r="113" spans="1:8" x14ac:dyDescent="0.25">
      <c r="A113" s="236">
        <f t="shared" si="3"/>
        <v>108</v>
      </c>
      <c r="B113" s="240">
        <v>112</v>
      </c>
      <c r="C113" s="241" t="str">
        <f>+'0096'!A2</f>
        <v>NIBO QUASQUER</v>
      </c>
      <c r="D113" s="203">
        <f>+'0096'!K35</f>
        <v>1500</v>
      </c>
      <c r="E113" s="203">
        <f>+'0096'!L35</f>
        <v>24</v>
      </c>
      <c r="F113" s="204">
        <f>+'0096'!K33</f>
        <v>157.72</v>
      </c>
      <c r="G113" s="239">
        <f>+'0096'!L33</f>
        <v>0</v>
      </c>
      <c r="H113" s="205">
        <f t="shared" si="2"/>
        <v>157.72</v>
      </c>
    </row>
    <row r="114" spans="1:8" x14ac:dyDescent="0.25">
      <c r="A114" s="236">
        <f t="shared" si="3"/>
        <v>109</v>
      </c>
      <c r="B114" s="240">
        <v>113</v>
      </c>
      <c r="C114" s="241" t="str">
        <f>+'0078'!A2</f>
        <v>FRANCO FRANCISCA</v>
      </c>
      <c r="D114" s="203">
        <f>+'0078'!K30</f>
        <v>1525</v>
      </c>
      <c r="E114" s="203">
        <f>+'0078'!L30</f>
        <v>24</v>
      </c>
      <c r="F114" s="204">
        <f>+'0078'!K29</f>
        <v>170</v>
      </c>
      <c r="G114" s="239">
        <f>+'0078'!L29</f>
        <v>0</v>
      </c>
      <c r="H114" s="205">
        <f t="shared" si="2"/>
        <v>170</v>
      </c>
    </row>
    <row r="115" spans="1:8" x14ac:dyDescent="0.25">
      <c r="A115" s="236">
        <f t="shared" si="3"/>
        <v>110</v>
      </c>
      <c r="B115" s="240">
        <v>114</v>
      </c>
      <c r="C115" s="241" t="str">
        <f>+'0068'!A2</f>
        <v>GALINDO FABIOLA</v>
      </c>
      <c r="D115" s="203">
        <f>+'0068'!K29</f>
        <v>1969</v>
      </c>
      <c r="E115" s="203">
        <f>+'0068'!L29</f>
        <v>24</v>
      </c>
      <c r="F115" s="204">
        <f>+'0068'!K28</f>
        <v>15</v>
      </c>
      <c r="G115" s="239">
        <f>+'0068'!L28</f>
        <v>0</v>
      </c>
      <c r="H115" s="205">
        <f t="shared" si="2"/>
        <v>15</v>
      </c>
    </row>
    <row r="116" spans="1:8" x14ac:dyDescent="0.25">
      <c r="A116" s="236">
        <f t="shared" si="3"/>
        <v>111</v>
      </c>
      <c r="B116" s="240">
        <v>115</v>
      </c>
      <c r="C116" s="241" t="str">
        <f>+'0077'!A2</f>
        <v>TOAPANTA JORGE</v>
      </c>
      <c r="D116" s="203">
        <f>+'0077'!K30</f>
        <v>600</v>
      </c>
      <c r="E116" s="203">
        <f>+'0077'!L30</f>
        <v>0</v>
      </c>
      <c r="F116" s="204">
        <f>+'0077'!K29</f>
        <v>1095</v>
      </c>
      <c r="G116" s="239">
        <f>+'0077'!L29</f>
        <v>24</v>
      </c>
      <c r="H116" s="205">
        <f t="shared" si="2"/>
        <v>1119</v>
      </c>
    </row>
    <row r="117" spans="1:8" x14ac:dyDescent="0.25">
      <c r="A117" s="242"/>
      <c r="B117" s="243"/>
      <c r="C117" s="244"/>
      <c r="D117" s="208"/>
      <c r="E117" s="208"/>
      <c r="F117" s="204"/>
      <c r="G117" s="245"/>
      <c r="H117" s="205">
        <f t="shared" si="2"/>
        <v>0</v>
      </c>
    </row>
    <row r="118" spans="1:8" ht="16.5" thickBot="1" x14ac:dyDescent="0.3">
      <c r="A118" s="242"/>
      <c r="B118" s="243"/>
      <c r="C118" s="244"/>
      <c r="D118" s="210">
        <v>0</v>
      </c>
      <c r="E118" s="208"/>
      <c r="F118" s="204"/>
      <c r="G118" s="245"/>
      <c r="H118" s="211">
        <f t="shared" si="2"/>
        <v>0</v>
      </c>
    </row>
    <row r="119" spans="1:8" s="40" customFormat="1" ht="19.5" thickBot="1" x14ac:dyDescent="0.35">
      <c r="A119" s="246"/>
      <c r="B119" s="247"/>
      <c r="C119" s="248" t="s">
        <v>67</v>
      </c>
      <c r="D119" s="212" t="e">
        <f>SUM(D6:D118)</f>
        <v>#REF!</v>
      </c>
      <c r="E119" s="212" t="e">
        <f>SUM(E6:E118)</f>
        <v>#REF!</v>
      </c>
      <c r="F119" s="213" t="e">
        <f>SUM(F6:F118)</f>
        <v>#REF!</v>
      </c>
      <c r="G119" s="214" t="e">
        <f>SUM(G6:G118)</f>
        <v>#REF!</v>
      </c>
      <c r="H119" s="215" t="e">
        <f>SUM(H6:H118)</f>
        <v>#REF!</v>
      </c>
    </row>
    <row r="120" spans="1:8" ht="16.5" thickBot="1" x14ac:dyDescent="0.3">
      <c r="A120" s="242"/>
      <c r="B120" s="249"/>
      <c r="C120" s="250"/>
      <c r="D120" s="216"/>
      <c r="E120" s="216"/>
      <c r="F120" s="217"/>
      <c r="G120" s="218"/>
      <c r="H120" s="219"/>
    </row>
    <row r="121" spans="1:8" ht="19.5" thickBot="1" x14ac:dyDescent="0.35">
      <c r="A121" s="242"/>
      <c r="B121" s="249"/>
      <c r="C121" s="251" t="s">
        <v>122</v>
      </c>
      <c r="D121" s="220" t="e">
        <f>+D119+E119</f>
        <v>#REF!</v>
      </c>
      <c r="E121" s="221"/>
      <c r="F121" s="217"/>
      <c r="G121" s="218"/>
      <c r="H121" s="219"/>
    </row>
    <row r="122" spans="1:8" x14ac:dyDescent="0.25">
      <c r="A122" s="242"/>
      <c r="B122" s="252"/>
      <c r="C122" s="70"/>
      <c r="D122" s="216"/>
      <c r="E122" s="222" t="s">
        <v>129</v>
      </c>
      <c r="F122" s="253" t="e">
        <f>+F119+G119</f>
        <v>#REF!</v>
      </c>
      <c r="G122" s="218"/>
      <c r="H122" s="219"/>
    </row>
    <row r="123" spans="1:8" x14ac:dyDescent="0.25">
      <c r="A123" s="242"/>
      <c r="B123" s="252"/>
      <c r="C123" s="70"/>
      <c r="D123" s="221"/>
      <c r="E123" s="224"/>
      <c r="F123" s="226"/>
      <c r="G123" s="218"/>
      <c r="H123" s="219"/>
    </row>
    <row r="124" spans="1:8" x14ac:dyDescent="0.25">
      <c r="A124" s="242"/>
      <c r="B124" s="252"/>
      <c r="C124" s="70"/>
      <c r="D124" s="221"/>
      <c r="E124" s="224" t="s">
        <v>131</v>
      </c>
      <c r="F124" s="226">
        <f>+cost!H48</f>
        <v>0</v>
      </c>
      <c r="G124" s="218"/>
      <c r="H124" s="219"/>
    </row>
    <row r="125" spans="1:8" x14ac:dyDescent="0.25">
      <c r="A125" s="242"/>
      <c r="B125" s="252"/>
      <c r="C125" s="70"/>
      <c r="D125" s="221"/>
      <c r="E125" s="224" t="s">
        <v>130</v>
      </c>
      <c r="F125" s="226">
        <f>+gast!C42</f>
        <v>15</v>
      </c>
      <c r="G125" s="218"/>
      <c r="H125" s="219"/>
    </row>
    <row r="126" spans="1:8" x14ac:dyDescent="0.25">
      <c r="A126" s="242"/>
      <c r="B126" s="252"/>
      <c r="C126" s="70"/>
      <c r="D126" s="221"/>
      <c r="E126" s="224"/>
      <c r="F126" s="226"/>
      <c r="G126" s="218"/>
      <c r="H126" s="219"/>
    </row>
    <row r="127" spans="1:8" x14ac:dyDescent="0.25">
      <c r="A127" s="242"/>
      <c r="B127" s="252"/>
      <c r="C127" s="70"/>
      <c r="D127" s="221"/>
      <c r="E127" s="227"/>
      <c r="F127" s="228"/>
      <c r="G127" s="218"/>
      <c r="H127" s="219"/>
    </row>
    <row r="128" spans="1:8" x14ac:dyDescent="0.25">
      <c r="A128" s="242"/>
      <c r="B128" s="252"/>
      <c r="C128" s="70"/>
      <c r="D128" s="221"/>
      <c r="E128" s="227"/>
      <c r="F128" s="228"/>
      <c r="G128" s="218"/>
      <c r="H128" s="219"/>
    </row>
    <row r="129" spans="1:8" x14ac:dyDescent="0.25">
      <c r="A129" s="242"/>
      <c r="B129" s="252"/>
      <c r="C129" s="70"/>
      <c r="D129" s="221"/>
      <c r="E129" s="227"/>
      <c r="F129" s="228"/>
      <c r="G129" s="218"/>
      <c r="H129" s="219"/>
    </row>
    <row r="130" spans="1:8" ht="16.5" thickBot="1" x14ac:dyDescent="0.3">
      <c r="A130" s="242"/>
      <c r="B130" s="252"/>
      <c r="C130" s="70"/>
      <c r="D130" s="221"/>
      <c r="E130" s="229" t="s">
        <v>139</v>
      </c>
      <c r="F130" s="230" t="e">
        <f>+F122-F123-F124-F125-F126-F127-F128-F129</f>
        <v>#REF!</v>
      </c>
      <c r="G130" s="218"/>
      <c r="H130" s="219"/>
    </row>
  </sheetData>
  <mergeCells count="2">
    <mergeCell ref="B1:G1"/>
    <mergeCell ref="B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48"/>
  <sheetViews>
    <sheetView workbookViewId="0">
      <selection activeCell="A7" sqref="A7"/>
    </sheetView>
  </sheetViews>
  <sheetFormatPr baseColWidth="10" defaultRowHeight="15" x14ac:dyDescent="0.25"/>
  <cols>
    <col min="1" max="1" width="22.42578125" customWidth="1"/>
    <col min="2" max="2" width="11" customWidth="1"/>
    <col min="3" max="3" width="12.28515625" customWidth="1"/>
    <col min="4" max="4" width="10.7109375" bestFit="1" customWidth="1"/>
    <col min="5" max="5" width="10.5703125" customWidth="1"/>
    <col min="6" max="6" width="10.28515625" customWidth="1"/>
    <col min="7" max="7" width="5.85546875" customWidth="1"/>
    <col min="8" max="8" width="10.85546875" style="76" customWidth="1"/>
  </cols>
  <sheetData>
    <row r="1" spans="1:8" s="4" customFormat="1" ht="18.75" x14ac:dyDescent="0.3">
      <c r="A1" s="544" t="s">
        <v>189</v>
      </c>
      <c r="B1" s="544"/>
      <c r="C1" s="544"/>
      <c r="D1" s="544"/>
      <c r="E1" s="544"/>
      <c r="F1" s="544"/>
      <c r="G1" s="544"/>
      <c r="H1" s="544"/>
    </row>
    <row r="2" spans="1:8" s="4" customFormat="1" ht="18.75" x14ac:dyDescent="0.3">
      <c r="A2" s="544" t="s">
        <v>131</v>
      </c>
      <c r="B2" s="544"/>
      <c r="C2" s="544"/>
      <c r="D2" s="544"/>
      <c r="E2" s="544"/>
      <c r="F2" s="544"/>
      <c r="G2" s="544"/>
      <c r="H2" s="544"/>
    </row>
    <row r="3" spans="1:8" s="4" customFormat="1" ht="18.75" x14ac:dyDescent="0.3">
      <c r="A3" s="544" t="s">
        <v>188</v>
      </c>
      <c r="B3" s="544"/>
      <c r="C3" s="544"/>
      <c r="D3" s="544"/>
      <c r="E3" s="544"/>
      <c r="F3" s="544"/>
      <c r="G3" s="544"/>
      <c r="H3" s="544"/>
    </row>
    <row r="4" spans="1:8" x14ac:dyDescent="0.25">
      <c r="A4" s="3"/>
      <c r="B4" s="3"/>
      <c r="C4" s="3"/>
      <c r="D4" s="3"/>
      <c r="E4" s="3"/>
      <c r="F4" s="3"/>
      <c r="G4" s="3"/>
      <c r="H4" s="77"/>
    </row>
    <row r="5" spans="1:8" x14ac:dyDescent="0.25">
      <c r="A5" s="3" t="s">
        <v>132</v>
      </c>
      <c r="B5" s="3" t="s">
        <v>147</v>
      </c>
      <c r="C5" s="3" t="s">
        <v>178</v>
      </c>
      <c r="D5" s="3" t="s">
        <v>179</v>
      </c>
      <c r="E5" s="3" t="s">
        <v>180</v>
      </c>
      <c r="F5" s="3" t="s">
        <v>183</v>
      </c>
      <c r="G5" s="3"/>
      <c r="H5" s="77"/>
    </row>
    <row r="6" spans="1:8" x14ac:dyDescent="0.25">
      <c r="A6" s="3"/>
      <c r="B6" s="500"/>
      <c r="C6" s="500"/>
      <c r="D6" s="500"/>
      <c r="E6" s="500"/>
      <c r="F6" s="500"/>
      <c r="G6" s="500">
        <v>0</v>
      </c>
      <c r="H6" s="77">
        <f>SUM(B6:G6)</f>
        <v>0</v>
      </c>
    </row>
    <row r="7" spans="1:8" x14ac:dyDescent="0.25">
      <c r="A7" s="3"/>
      <c r="B7" s="500">
        <v>0</v>
      </c>
      <c r="C7" s="500">
        <v>0</v>
      </c>
      <c r="D7" s="500">
        <v>0</v>
      </c>
      <c r="E7" s="500">
        <v>0</v>
      </c>
      <c r="F7" s="500">
        <v>0</v>
      </c>
      <c r="G7" s="500">
        <v>0</v>
      </c>
      <c r="H7" s="77">
        <f t="shared" ref="H7:H47" si="0">SUM(B7:G7)</f>
        <v>0</v>
      </c>
    </row>
    <row r="8" spans="1:8" x14ac:dyDescent="0.25">
      <c r="A8" s="3"/>
      <c r="B8" s="500"/>
      <c r="C8" s="500"/>
      <c r="D8" s="500"/>
      <c r="E8" s="500"/>
      <c r="F8" s="500"/>
      <c r="G8" s="500"/>
      <c r="H8" s="77">
        <f t="shared" si="0"/>
        <v>0</v>
      </c>
    </row>
    <row r="9" spans="1:8" x14ac:dyDescent="0.25">
      <c r="A9" s="3"/>
      <c r="B9" s="500"/>
      <c r="C9" s="500"/>
      <c r="D9" s="500"/>
      <c r="E9" s="500"/>
      <c r="F9" s="500"/>
      <c r="G9" s="500"/>
      <c r="H9" s="77">
        <f t="shared" si="0"/>
        <v>0</v>
      </c>
    </row>
    <row r="10" spans="1:8" x14ac:dyDescent="0.25">
      <c r="A10" s="3"/>
      <c r="B10" s="500"/>
      <c r="C10" s="500"/>
      <c r="D10" s="500"/>
      <c r="E10" s="500"/>
      <c r="F10" s="500"/>
      <c r="G10" s="500"/>
      <c r="H10" s="77">
        <f t="shared" si="0"/>
        <v>0</v>
      </c>
    </row>
    <row r="11" spans="1:8" x14ac:dyDescent="0.25">
      <c r="A11" s="3"/>
      <c r="B11" s="500"/>
      <c r="C11" s="500"/>
      <c r="D11" s="500"/>
      <c r="E11" s="500"/>
      <c r="F11" s="500"/>
      <c r="G11" s="500"/>
      <c r="H11" s="77">
        <f t="shared" si="0"/>
        <v>0</v>
      </c>
    </row>
    <row r="12" spans="1:8" x14ac:dyDescent="0.25">
      <c r="A12" s="3"/>
      <c r="B12" s="500"/>
      <c r="C12" s="500"/>
      <c r="D12" s="500"/>
      <c r="E12" s="500"/>
      <c r="F12" s="500"/>
      <c r="G12" s="500"/>
      <c r="H12" s="77">
        <f t="shared" si="0"/>
        <v>0</v>
      </c>
    </row>
    <row r="13" spans="1:8" x14ac:dyDescent="0.25">
      <c r="A13" s="3"/>
      <c r="B13" s="500"/>
      <c r="C13" s="500"/>
      <c r="D13" s="500"/>
      <c r="E13" s="500"/>
      <c r="F13" s="500"/>
      <c r="G13" s="500"/>
      <c r="H13" s="77">
        <f t="shared" si="0"/>
        <v>0</v>
      </c>
    </row>
    <row r="14" spans="1:8" x14ac:dyDescent="0.25">
      <c r="A14" s="3"/>
      <c r="B14" s="500"/>
      <c r="C14" s="500"/>
      <c r="D14" s="500"/>
      <c r="E14" s="500"/>
      <c r="F14" s="500"/>
      <c r="G14" s="500"/>
      <c r="H14" s="77">
        <f t="shared" si="0"/>
        <v>0</v>
      </c>
    </row>
    <row r="15" spans="1:8" x14ac:dyDescent="0.25">
      <c r="A15" s="3"/>
      <c r="B15" s="500"/>
      <c r="C15" s="500"/>
      <c r="D15" s="500"/>
      <c r="E15" s="500"/>
      <c r="F15" s="500"/>
      <c r="G15" s="500"/>
      <c r="H15" s="77">
        <f t="shared" si="0"/>
        <v>0</v>
      </c>
    </row>
    <row r="16" spans="1:8" x14ac:dyDescent="0.25">
      <c r="A16" s="3"/>
      <c r="B16" s="500"/>
      <c r="C16" s="500"/>
      <c r="D16" s="500"/>
      <c r="E16" s="500"/>
      <c r="F16" s="500"/>
      <c r="G16" s="500"/>
      <c r="H16" s="77">
        <f t="shared" si="0"/>
        <v>0</v>
      </c>
    </row>
    <row r="17" spans="1:8" x14ac:dyDescent="0.25">
      <c r="A17" s="3"/>
      <c r="B17" s="500"/>
      <c r="C17" s="500"/>
      <c r="D17" s="500"/>
      <c r="E17" s="500"/>
      <c r="F17" s="500"/>
      <c r="G17" s="500"/>
      <c r="H17" s="77">
        <f t="shared" si="0"/>
        <v>0</v>
      </c>
    </row>
    <row r="18" spans="1:8" x14ac:dyDescent="0.25">
      <c r="A18" s="3"/>
      <c r="B18" s="500"/>
      <c r="C18" s="500"/>
      <c r="D18" s="500"/>
      <c r="E18" s="500"/>
      <c r="F18" s="500"/>
      <c r="G18" s="500"/>
      <c r="H18" s="77">
        <f t="shared" si="0"/>
        <v>0</v>
      </c>
    </row>
    <row r="19" spans="1:8" x14ac:dyDescent="0.25">
      <c r="A19" s="3"/>
      <c r="B19" s="500"/>
      <c r="C19" s="500"/>
      <c r="D19" s="500"/>
      <c r="E19" s="500"/>
      <c r="F19" s="500"/>
      <c r="G19" s="500"/>
      <c r="H19" s="77">
        <f t="shared" si="0"/>
        <v>0</v>
      </c>
    </row>
    <row r="20" spans="1:8" x14ac:dyDescent="0.25">
      <c r="A20" s="3"/>
      <c r="B20" s="500"/>
      <c r="C20" s="500"/>
      <c r="D20" s="500"/>
      <c r="E20" s="500"/>
      <c r="F20" s="500"/>
      <c r="G20" s="500"/>
      <c r="H20" s="77">
        <f t="shared" si="0"/>
        <v>0</v>
      </c>
    </row>
    <row r="21" spans="1:8" x14ac:dyDescent="0.25">
      <c r="A21" s="3"/>
      <c r="B21" s="500"/>
      <c r="C21" s="500"/>
      <c r="D21" s="500"/>
      <c r="E21" s="500"/>
      <c r="F21" s="500"/>
      <c r="G21" s="500"/>
      <c r="H21" s="77">
        <f t="shared" si="0"/>
        <v>0</v>
      </c>
    </row>
    <row r="22" spans="1:8" x14ac:dyDescent="0.25">
      <c r="A22" s="3"/>
      <c r="B22" s="500"/>
      <c r="C22" s="500"/>
      <c r="D22" s="500"/>
      <c r="E22" s="500"/>
      <c r="F22" s="500"/>
      <c r="G22" s="500"/>
      <c r="H22" s="77">
        <f t="shared" si="0"/>
        <v>0</v>
      </c>
    </row>
    <row r="23" spans="1:8" x14ac:dyDescent="0.25">
      <c r="A23" s="3"/>
      <c r="B23" s="500"/>
      <c r="C23" s="500"/>
      <c r="D23" s="500"/>
      <c r="E23" s="500"/>
      <c r="F23" s="500"/>
      <c r="G23" s="500"/>
      <c r="H23" s="77">
        <f t="shared" si="0"/>
        <v>0</v>
      </c>
    </row>
    <row r="24" spans="1:8" x14ac:dyDescent="0.25">
      <c r="A24" s="3"/>
      <c r="B24" s="500"/>
      <c r="C24" s="500"/>
      <c r="D24" s="500"/>
      <c r="E24" s="500"/>
      <c r="F24" s="500"/>
      <c r="G24" s="500"/>
      <c r="H24" s="77">
        <f t="shared" si="0"/>
        <v>0</v>
      </c>
    </row>
    <row r="25" spans="1:8" x14ac:dyDescent="0.25">
      <c r="A25" s="3"/>
      <c r="B25" s="500"/>
      <c r="C25" s="500"/>
      <c r="D25" s="500"/>
      <c r="E25" s="500"/>
      <c r="F25" s="500"/>
      <c r="G25" s="500"/>
      <c r="H25" s="77">
        <f t="shared" si="0"/>
        <v>0</v>
      </c>
    </row>
    <row r="26" spans="1:8" x14ac:dyDescent="0.25">
      <c r="A26" s="3"/>
      <c r="B26" s="500"/>
      <c r="C26" s="500"/>
      <c r="D26" s="500"/>
      <c r="E26" s="500"/>
      <c r="F26" s="500"/>
      <c r="G26" s="500"/>
      <c r="H26" s="77">
        <f t="shared" si="0"/>
        <v>0</v>
      </c>
    </row>
    <row r="27" spans="1:8" x14ac:dyDescent="0.25">
      <c r="A27" s="3"/>
      <c r="B27" s="500"/>
      <c r="C27" s="500"/>
      <c r="D27" s="500"/>
      <c r="E27" s="500"/>
      <c r="F27" s="500"/>
      <c r="G27" s="500"/>
      <c r="H27" s="77">
        <f t="shared" si="0"/>
        <v>0</v>
      </c>
    </row>
    <row r="28" spans="1:8" x14ac:dyDescent="0.25">
      <c r="A28" s="3"/>
      <c r="B28" s="500"/>
      <c r="C28" s="500"/>
      <c r="D28" s="500"/>
      <c r="E28" s="500"/>
      <c r="F28" s="500"/>
      <c r="G28" s="500"/>
      <c r="H28" s="77">
        <f t="shared" si="0"/>
        <v>0</v>
      </c>
    </row>
    <row r="29" spans="1:8" x14ac:dyDescent="0.25">
      <c r="A29" s="3"/>
      <c r="B29" s="500"/>
      <c r="C29" s="500"/>
      <c r="D29" s="500"/>
      <c r="E29" s="500"/>
      <c r="F29" s="500"/>
      <c r="G29" s="500"/>
      <c r="H29" s="77">
        <f t="shared" si="0"/>
        <v>0</v>
      </c>
    </row>
    <row r="30" spans="1:8" x14ac:dyDescent="0.25">
      <c r="A30" s="3"/>
      <c r="B30" s="500"/>
      <c r="C30" s="500"/>
      <c r="D30" s="500"/>
      <c r="E30" s="500"/>
      <c r="F30" s="500"/>
      <c r="G30" s="500"/>
      <c r="H30" s="77">
        <f t="shared" si="0"/>
        <v>0</v>
      </c>
    </row>
    <row r="31" spans="1:8" x14ac:dyDescent="0.25">
      <c r="A31" s="3"/>
      <c r="B31" s="500"/>
      <c r="C31" s="500"/>
      <c r="D31" s="500"/>
      <c r="E31" s="500"/>
      <c r="F31" s="500"/>
      <c r="G31" s="500"/>
      <c r="H31" s="77">
        <f t="shared" si="0"/>
        <v>0</v>
      </c>
    </row>
    <row r="32" spans="1:8" x14ac:dyDescent="0.25">
      <c r="A32" s="3"/>
      <c r="B32" s="500"/>
      <c r="C32" s="500"/>
      <c r="D32" s="500"/>
      <c r="E32" s="500"/>
      <c r="F32" s="500"/>
      <c r="G32" s="500"/>
      <c r="H32" s="77">
        <f t="shared" si="0"/>
        <v>0</v>
      </c>
    </row>
    <row r="33" spans="1:8" x14ac:dyDescent="0.25">
      <c r="A33" s="3"/>
      <c r="B33" s="500"/>
      <c r="C33" s="500"/>
      <c r="D33" s="500"/>
      <c r="E33" s="500"/>
      <c r="F33" s="500"/>
      <c r="G33" s="500"/>
      <c r="H33" s="77">
        <f t="shared" si="0"/>
        <v>0</v>
      </c>
    </row>
    <row r="34" spans="1:8" x14ac:dyDescent="0.25">
      <c r="A34" s="3"/>
      <c r="B34" s="500"/>
      <c r="C34" s="500"/>
      <c r="D34" s="500"/>
      <c r="E34" s="500"/>
      <c r="F34" s="500"/>
      <c r="G34" s="500"/>
      <c r="H34" s="77">
        <f t="shared" si="0"/>
        <v>0</v>
      </c>
    </row>
    <row r="35" spans="1:8" x14ac:dyDescent="0.25">
      <c r="A35" s="3"/>
      <c r="B35" s="500"/>
      <c r="C35" s="500"/>
      <c r="D35" s="500"/>
      <c r="E35" s="500"/>
      <c r="F35" s="500"/>
      <c r="G35" s="500"/>
      <c r="H35" s="77">
        <f t="shared" si="0"/>
        <v>0</v>
      </c>
    </row>
    <row r="36" spans="1:8" x14ac:dyDescent="0.25">
      <c r="A36" s="3"/>
      <c r="B36" s="500"/>
      <c r="C36" s="500"/>
      <c r="D36" s="500"/>
      <c r="E36" s="500"/>
      <c r="F36" s="500"/>
      <c r="G36" s="500"/>
      <c r="H36" s="77">
        <f t="shared" si="0"/>
        <v>0</v>
      </c>
    </row>
    <row r="37" spans="1:8" x14ac:dyDescent="0.25">
      <c r="A37" s="3"/>
      <c r="B37" s="500"/>
      <c r="C37" s="500"/>
      <c r="D37" s="500"/>
      <c r="E37" s="500"/>
      <c r="F37" s="500"/>
      <c r="G37" s="500"/>
      <c r="H37" s="77">
        <f t="shared" si="0"/>
        <v>0</v>
      </c>
    </row>
    <row r="38" spans="1:8" x14ac:dyDescent="0.25">
      <c r="A38" s="3"/>
      <c r="B38" s="500"/>
      <c r="C38" s="500"/>
      <c r="D38" s="500"/>
      <c r="E38" s="500"/>
      <c r="F38" s="500"/>
      <c r="G38" s="500"/>
      <c r="H38" s="77">
        <f t="shared" si="0"/>
        <v>0</v>
      </c>
    </row>
    <row r="39" spans="1:8" x14ac:dyDescent="0.25">
      <c r="A39" s="3"/>
      <c r="B39" s="500"/>
      <c r="C39" s="500"/>
      <c r="D39" s="500"/>
      <c r="E39" s="500"/>
      <c r="F39" s="500"/>
      <c r="G39" s="500"/>
      <c r="H39" s="77">
        <f t="shared" si="0"/>
        <v>0</v>
      </c>
    </row>
    <row r="40" spans="1:8" x14ac:dyDescent="0.25">
      <c r="A40" s="3"/>
      <c r="B40" s="500"/>
      <c r="C40" s="500"/>
      <c r="D40" s="500"/>
      <c r="E40" s="500"/>
      <c r="F40" s="500"/>
      <c r="G40" s="500"/>
      <c r="H40" s="77">
        <f t="shared" si="0"/>
        <v>0</v>
      </c>
    </row>
    <row r="41" spans="1:8" x14ac:dyDescent="0.25">
      <c r="A41" s="3"/>
      <c r="B41" s="500"/>
      <c r="C41" s="500"/>
      <c r="D41" s="500"/>
      <c r="E41" s="500"/>
      <c r="F41" s="500"/>
      <c r="G41" s="500"/>
      <c r="H41" s="77">
        <f t="shared" si="0"/>
        <v>0</v>
      </c>
    </row>
    <row r="42" spans="1:8" x14ac:dyDescent="0.25">
      <c r="A42" s="3"/>
      <c r="B42" s="500"/>
      <c r="C42" s="500"/>
      <c r="D42" s="500"/>
      <c r="E42" s="500"/>
      <c r="F42" s="500"/>
      <c r="G42" s="500"/>
      <c r="H42" s="77">
        <f t="shared" si="0"/>
        <v>0</v>
      </c>
    </row>
    <row r="43" spans="1:8" x14ac:dyDescent="0.25">
      <c r="A43" s="3"/>
      <c r="B43" s="500"/>
      <c r="C43" s="500"/>
      <c r="D43" s="500"/>
      <c r="E43" s="500"/>
      <c r="F43" s="500"/>
      <c r="G43" s="500"/>
      <c r="H43" s="77">
        <f t="shared" si="0"/>
        <v>0</v>
      </c>
    </row>
    <row r="44" spans="1:8" x14ac:dyDescent="0.25">
      <c r="A44" s="3"/>
      <c r="B44" s="500"/>
      <c r="C44" s="500"/>
      <c r="D44" s="500"/>
      <c r="E44" s="500"/>
      <c r="F44" s="500"/>
      <c r="G44" s="500"/>
      <c r="H44" s="77">
        <f t="shared" si="0"/>
        <v>0</v>
      </c>
    </row>
    <row r="45" spans="1:8" x14ac:dyDescent="0.25">
      <c r="A45" s="3"/>
      <c r="B45" s="500"/>
      <c r="C45" s="500"/>
      <c r="D45" s="500"/>
      <c r="E45" s="500"/>
      <c r="F45" s="500"/>
      <c r="G45" s="500"/>
      <c r="H45" s="77">
        <f t="shared" si="0"/>
        <v>0</v>
      </c>
    </row>
    <row r="46" spans="1:8" x14ac:dyDescent="0.25">
      <c r="A46" s="3"/>
      <c r="B46" s="500"/>
      <c r="C46" s="500"/>
      <c r="D46" s="500"/>
      <c r="E46" s="500"/>
      <c r="F46" s="500"/>
      <c r="G46" s="500"/>
      <c r="H46" s="77">
        <f t="shared" si="0"/>
        <v>0</v>
      </c>
    </row>
    <row r="47" spans="1:8" x14ac:dyDescent="0.25">
      <c r="A47" s="3"/>
      <c r="B47" s="500"/>
      <c r="C47" s="500"/>
      <c r="D47" s="500"/>
      <c r="E47" s="500"/>
      <c r="F47" s="500"/>
      <c r="G47" s="500"/>
      <c r="H47" s="77">
        <f t="shared" si="0"/>
        <v>0</v>
      </c>
    </row>
    <row r="48" spans="1:8" s="503" customFormat="1" ht="14.25" customHeight="1" x14ac:dyDescent="0.25">
      <c r="A48" s="501" t="s">
        <v>133</v>
      </c>
      <c r="B48" s="501"/>
      <c r="C48" s="501"/>
      <c r="D48" s="501"/>
      <c r="E48" s="501"/>
      <c r="F48" s="501"/>
      <c r="G48" s="501"/>
      <c r="H48" s="502">
        <f>SUM(H6:H47)</f>
        <v>0</v>
      </c>
    </row>
  </sheetData>
  <mergeCells count="3">
    <mergeCell ref="A1:H1"/>
    <mergeCell ref="A2:H2"/>
    <mergeCell ref="A3:H3"/>
  </mergeCells>
  <pageMargins left="0.25" right="0.25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42"/>
  <sheetViews>
    <sheetView workbookViewId="0">
      <selection activeCell="B15" sqref="B15"/>
    </sheetView>
  </sheetViews>
  <sheetFormatPr baseColWidth="10" defaultRowHeight="15" x14ac:dyDescent="0.25"/>
  <cols>
    <col min="1" max="1" width="3.7109375" customWidth="1"/>
    <col min="2" max="2" width="67.28515625" customWidth="1"/>
    <col min="3" max="3" width="11.42578125" style="76"/>
  </cols>
  <sheetData>
    <row r="1" spans="1:3" s="4" customFormat="1" ht="18.75" x14ac:dyDescent="0.3">
      <c r="A1" s="544" t="s">
        <v>189</v>
      </c>
      <c r="B1" s="544"/>
      <c r="C1" s="544"/>
    </row>
    <row r="2" spans="1:3" s="4" customFormat="1" ht="18.75" x14ac:dyDescent="0.3">
      <c r="A2" s="544" t="s">
        <v>187</v>
      </c>
      <c r="B2" s="544"/>
      <c r="C2" s="544"/>
    </row>
    <row r="3" spans="1:3" s="4" customFormat="1" ht="18.75" x14ac:dyDescent="0.3">
      <c r="A3" s="544" t="s">
        <v>188</v>
      </c>
      <c r="B3" s="544"/>
      <c r="C3" s="544"/>
    </row>
    <row r="4" spans="1:3" x14ac:dyDescent="0.25">
      <c r="A4" s="3"/>
      <c r="B4" s="3"/>
      <c r="C4" s="77"/>
    </row>
    <row r="5" spans="1:3" s="503" customFormat="1" x14ac:dyDescent="0.25">
      <c r="A5" s="501"/>
      <c r="B5" s="501" t="s">
        <v>130</v>
      </c>
      <c r="C5" s="502"/>
    </row>
    <row r="6" spans="1:3" x14ac:dyDescent="0.25">
      <c r="A6" s="3"/>
      <c r="B6" s="3" t="s">
        <v>181</v>
      </c>
      <c r="C6" s="77">
        <v>15</v>
      </c>
    </row>
    <row r="7" spans="1:3" x14ac:dyDescent="0.25">
      <c r="A7" s="3"/>
      <c r="B7" s="3" t="s">
        <v>182</v>
      </c>
      <c r="C7" s="77">
        <v>0</v>
      </c>
    </row>
    <row r="8" spans="1:3" x14ac:dyDescent="0.25">
      <c r="A8" s="3"/>
      <c r="B8" s="3" t="s">
        <v>184</v>
      </c>
      <c r="C8" s="77">
        <v>0</v>
      </c>
    </row>
    <row r="9" spans="1:3" x14ac:dyDescent="0.25">
      <c r="A9" s="3"/>
      <c r="B9" s="3" t="s">
        <v>185</v>
      </c>
      <c r="C9" s="77">
        <v>0</v>
      </c>
    </row>
    <row r="10" spans="1:3" x14ac:dyDescent="0.25">
      <c r="A10" s="3"/>
      <c r="B10" s="3" t="s">
        <v>186</v>
      </c>
      <c r="C10" s="77">
        <v>0</v>
      </c>
    </row>
    <row r="11" spans="1:3" x14ac:dyDescent="0.25">
      <c r="A11" s="3"/>
      <c r="B11" s="3"/>
      <c r="C11" s="77">
        <v>0</v>
      </c>
    </row>
    <row r="12" spans="1:3" x14ac:dyDescent="0.25">
      <c r="A12" s="3"/>
      <c r="B12" s="3"/>
      <c r="C12" s="77">
        <v>0</v>
      </c>
    </row>
    <row r="13" spans="1:3" x14ac:dyDescent="0.25">
      <c r="A13" s="3"/>
      <c r="B13" s="3"/>
      <c r="C13" s="77">
        <v>0</v>
      </c>
    </row>
    <row r="14" spans="1:3" x14ac:dyDescent="0.25">
      <c r="A14" s="3"/>
      <c r="B14" s="3"/>
      <c r="C14" s="77">
        <v>0</v>
      </c>
    </row>
    <row r="15" spans="1:3" x14ac:dyDescent="0.25">
      <c r="A15" s="3"/>
      <c r="B15" s="3"/>
      <c r="C15" s="77">
        <v>0</v>
      </c>
    </row>
    <row r="16" spans="1:3" x14ac:dyDescent="0.25">
      <c r="A16" s="3"/>
      <c r="B16" s="3"/>
      <c r="C16" s="77">
        <v>0</v>
      </c>
    </row>
    <row r="17" spans="1:3" x14ac:dyDescent="0.25">
      <c r="A17" s="3"/>
      <c r="B17" s="3"/>
      <c r="C17" s="77">
        <v>0</v>
      </c>
    </row>
    <row r="18" spans="1:3" x14ac:dyDescent="0.25">
      <c r="A18" s="3"/>
      <c r="B18" s="3"/>
      <c r="C18" s="77">
        <v>0</v>
      </c>
    </row>
    <row r="19" spans="1:3" x14ac:dyDescent="0.25">
      <c r="A19" s="3"/>
      <c r="B19" s="3"/>
      <c r="C19" s="77">
        <v>0</v>
      </c>
    </row>
    <row r="20" spans="1:3" x14ac:dyDescent="0.25">
      <c r="A20" s="3"/>
      <c r="B20" s="3"/>
      <c r="C20" s="77">
        <v>0</v>
      </c>
    </row>
    <row r="21" spans="1:3" x14ac:dyDescent="0.25">
      <c r="A21" s="3"/>
      <c r="B21" s="3"/>
      <c r="C21" s="77">
        <v>0</v>
      </c>
    </row>
    <row r="22" spans="1:3" x14ac:dyDescent="0.25">
      <c r="A22" s="3"/>
      <c r="B22" s="3"/>
      <c r="C22" s="77">
        <v>0</v>
      </c>
    </row>
    <row r="23" spans="1:3" x14ac:dyDescent="0.25">
      <c r="A23" s="3"/>
      <c r="B23" s="3"/>
      <c r="C23" s="77">
        <v>0</v>
      </c>
    </row>
    <row r="24" spans="1:3" x14ac:dyDescent="0.25">
      <c r="A24" s="3"/>
      <c r="B24" s="3"/>
      <c r="C24" s="77">
        <v>0</v>
      </c>
    </row>
    <row r="25" spans="1:3" x14ac:dyDescent="0.25">
      <c r="A25" s="3"/>
      <c r="B25" s="3"/>
      <c r="C25" s="77">
        <v>0</v>
      </c>
    </row>
    <row r="26" spans="1:3" x14ac:dyDescent="0.25">
      <c r="A26" s="3"/>
      <c r="B26" s="3"/>
      <c r="C26" s="77">
        <v>0</v>
      </c>
    </row>
    <row r="27" spans="1:3" x14ac:dyDescent="0.25">
      <c r="A27" s="3"/>
      <c r="B27" s="3"/>
      <c r="C27" s="77">
        <v>0</v>
      </c>
    </row>
    <row r="28" spans="1:3" x14ac:dyDescent="0.25">
      <c r="A28" s="3"/>
      <c r="B28" s="3"/>
      <c r="C28" s="77">
        <v>0</v>
      </c>
    </row>
    <row r="29" spans="1:3" x14ac:dyDescent="0.25">
      <c r="A29" s="3"/>
      <c r="B29" s="3"/>
      <c r="C29" s="77">
        <v>0</v>
      </c>
    </row>
    <row r="30" spans="1:3" x14ac:dyDescent="0.25">
      <c r="A30" s="3"/>
      <c r="B30" s="3"/>
      <c r="C30" s="77">
        <v>0</v>
      </c>
    </row>
    <row r="31" spans="1:3" x14ac:dyDescent="0.25">
      <c r="A31" s="3"/>
      <c r="B31" s="3"/>
      <c r="C31" s="77">
        <v>0</v>
      </c>
    </row>
    <row r="32" spans="1:3" x14ac:dyDescent="0.25">
      <c r="A32" s="3"/>
      <c r="B32" s="3"/>
      <c r="C32" s="77">
        <v>0</v>
      </c>
    </row>
    <row r="33" spans="1:3" x14ac:dyDescent="0.25">
      <c r="A33" s="3"/>
      <c r="B33" s="3"/>
      <c r="C33" s="77">
        <v>0</v>
      </c>
    </row>
    <row r="34" spans="1:3" x14ac:dyDescent="0.25">
      <c r="A34" s="3"/>
      <c r="B34" s="3"/>
      <c r="C34" s="77">
        <v>0</v>
      </c>
    </row>
    <row r="35" spans="1:3" x14ac:dyDescent="0.25">
      <c r="A35" s="3"/>
      <c r="B35" s="3"/>
      <c r="C35" s="77">
        <v>0</v>
      </c>
    </row>
    <row r="36" spans="1:3" x14ac:dyDescent="0.25">
      <c r="A36" s="3"/>
      <c r="B36" s="3"/>
      <c r="C36" s="77">
        <v>0</v>
      </c>
    </row>
    <row r="37" spans="1:3" x14ac:dyDescent="0.25">
      <c r="A37" s="3"/>
      <c r="B37" s="3"/>
      <c r="C37" s="77">
        <v>0</v>
      </c>
    </row>
    <row r="38" spans="1:3" x14ac:dyDescent="0.25">
      <c r="A38" s="3"/>
      <c r="B38" s="3"/>
      <c r="C38" s="77">
        <v>0</v>
      </c>
    </row>
    <row r="39" spans="1:3" x14ac:dyDescent="0.25">
      <c r="A39" s="3"/>
      <c r="B39" s="3"/>
      <c r="C39" s="77">
        <v>0</v>
      </c>
    </row>
    <row r="40" spans="1:3" x14ac:dyDescent="0.25">
      <c r="A40" s="3"/>
      <c r="B40" s="3"/>
      <c r="C40" s="77">
        <v>0</v>
      </c>
    </row>
    <row r="41" spans="1:3" x14ac:dyDescent="0.25">
      <c r="A41" s="3"/>
      <c r="B41" s="3"/>
      <c r="C41" s="77">
        <v>0</v>
      </c>
    </row>
    <row r="42" spans="1:3" s="506" customFormat="1" ht="15.75" x14ac:dyDescent="0.25">
      <c r="A42" s="504"/>
      <c r="B42" s="504" t="s">
        <v>134</v>
      </c>
      <c r="C42" s="505">
        <f>SUM(C6:C41)</f>
        <v>15</v>
      </c>
    </row>
  </sheetData>
  <mergeCells count="3">
    <mergeCell ref="A1:C1"/>
    <mergeCell ref="A2:C2"/>
    <mergeCell ref="A3:C3"/>
  </mergeCells>
  <pageMargins left="0.25" right="0.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/>
  <dimension ref="A1:X37"/>
  <sheetViews>
    <sheetView workbookViewId="0">
      <pane ySplit="2" topLeftCell="A20" activePane="bottomLeft" state="frozen"/>
      <selection pane="bottomLeft" activeCell="A37" sqref="A3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2.710937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/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0</v>
      </c>
      <c r="W7" s="68">
        <f>+X7-V7</f>
        <v>18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68">
        <f>SUM(J12:U12)</f>
        <v>0</v>
      </c>
      <c r="W12" s="68">
        <f>+X12-V12</f>
        <v>24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368">
        <f>SUM(J17:U17)</f>
        <v>0</v>
      </c>
      <c r="W17" s="68">
        <f>+X17-V17</f>
        <v>24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157">
        <f>SUM(J22:U22)</f>
        <v>0</v>
      </c>
      <c r="W22" s="68">
        <f>+X22-V22</f>
        <v>24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5.75" x14ac:dyDescent="0.25">
      <c r="A27" s="50">
        <v>15</v>
      </c>
      <c r="B27" s="50">
        <v>50</v>
      </c>
      <c r="C27" s="50">
        <v>0</v>
      </c>
      <c r="D27" s="50">
        <v>200</v>
      </c>
      <c r="E27" s="50">
        <v>300</v>
      </c>
      <c r="F27" s="85">
        <f>SUM(A27:E27)</f>
        <v>565</v>
      </c>
      <c r="G27" s="157">
        <f>+H27-F27</f>
        <v>1130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8.75" x14ac:dyDescent="0.3">
      <c r="A28" s="98" t="s">
        <v>81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98" t="s">
        <v>195</v>
      </c>
      <c r="B29" s="99"/>
      <c r="C29" s="99"/>
      <c r="D29" s="99"/>
      <c r="E29" s="99"/>
      <c r="F29" s="111"/>
      <c r="G29" s="112"/>
      <c r="H29" s="150"/>
      <c r="I29" s="55"/>
      <c r="V29" s="86"/>
    </row>
    <row r="30" spans="1:24" ht="18.75" x14ac:dyDescent="0.3">
      <c r="A30" s="138" t="s">
        <v>151</v>
      </c>
      <c r="B30" s="138"/>
      <c r="C30" s="138"/>
      <c r="D30" s="138"/>
      <c r="E30" s="138"/>
      <c r="F30" s="154" t="s">
        <v>87</v>
      </c>
      <c r="G30" s="155" t="s">
        <v>92</v>
      </c>
      <c r="H30" s="156"/>
      <c r="I30" s="57"/>
      <c r="J30" s="100" t="s">
        <v>140</v>
      </c>
      <c r="K30" s="101"/>
      <c r="L30" s="101"/>
      <c r="M30" s="101"/>
      <c r="N30" s="101" t="s">
        <v>228</v>
      </c>
      <c r="O30" s="101"/>
      <c r="P30" s="101"/>
      <c r="Q30" s="101"/>
      <c r="R30" s="101"/>
      <c r="S30" s="101"/>
      <c r="T30" s="101"/>
      <c r="U30" s="345"/>
      <c r="V30" s="84" t="s">
        <v>87</v>
      </c>
      <c r="W30" s="73" t="s">
        <v>92</v>
      </c>
    </row>
    <row r="31" spans="1:24" x14ac:dyDescent="0.25">
      <c r="A31" s="138"/>
      <c r="B31" s="138"/>
      <c r="C31" s="138"/>
      <c r="D31" s="138"/>
      <c r="E31" s="138"/>
      <c r="F31" s="154"/>
      <c r="G31" s="155" t="s">
        <v>84</v>
      </c>
      <c r="H31" s="156"/>
      <c r="I31" s="57"/>
      <c r="J31" s="46" t="s">
        <v>95</v>
      </c>
      <c r="K31" s="46" t="s">
        <v>96</v>
      </c>
      <c r="L31" s="46" t="s">
        <v>97</v>
      </c>
      <c r="M31" s="46" t="s">
        <v>98</v>
      </c>
      <c r="N31" s="46" t="s">
        <v>99</v>
      </c>
      <c r="O31" s="46" t="s">
        <v>100</v>
      </c>
      <c r="P31" s="46" t="s">
        <v>101</v>
      </c>
      <c r="Q31" s="46" t="s">
        <v>102</v>
      </c>
      <c r="R31" s="47" t="s">
        <v>103</v>
      </c>
      <c r="S31" s="46" t="s">
        <v>104</v>
      </c>
      <c r="T31" s="47" t="s">
        <v>105</v>
      </c>
      <c r="U31" s="46" t="s">
        <v>106</v>
      </c>
      <c r="V31" s="84"/>
      <c r="W31" s="66" t="s">
        <v>84</v>
      </c>
    </row>
    <row r="32" spans="1:24" ht="15.75" x14ac:dyDescent="0.25">
      <c r="A32" s="50">
        <v>35</v>
      </c>
      <c r="B32" s="50">
        <v>0</v>
      </c>
      <c r="C32" s="50">
        <v>0</v>
      </c>
      <c r="D32" s="50">
        <v>0</v>
      </c>
      <c r="E32" s="50">
        <v>0</v>
      </c>
      <c r="F32" s="85">
        <f>SUM(A32:E32)</f>
        <v>35</v>
      </c>
      <c r="G32" s="157"/>
      <c r="H32" s="74"/>
      <c r="I32" s="51"/>
      <c r="J32" s="507">
        <v>0</v>
      </c>
      <c r="K32" s="507">
        <v>0</v>
      </c>
      <c r="L32" s="507">
        <v>0</v>
      </c>
      <c r="M32" s="507">
        <v>0</v>
      </c>
      <c r="N32" s="507">
        <v>0</v>
      </c>
      <c r="O32" s="507">
        <v>0</v>
      </c>
      <c r="P32" s="507">
        <v>0</v>
      </c>
      <c r="Q32" s="507">
        <v>0</v>
      </c>
      <c r="R32" s="507">
        <v>0</v>
      </c>
      <c r="S32" s="507">
        <v>0</v>
      </c>
      <c r="T32" s="507">
        <v>0</v>
      </c>
      <c r="U32" s="507">
        <v>0</v>
      </c>
      <c r="V32" s="85">
        <f>SUM(J32:U32)</f>
        <v>0</v>
      </c>
      <c r="W32" s="66">
        <f>+X32-V32</f>
        <v>24</v>
      </c>
      <c r="X32" s="380">
        <v>24</v>
      </c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98" t="s">
        <v>229</v>
      </c>
      <c r="B34" s="99"/>
      <c r="C34" s="99"/>
      <c r="D34" s="99"/>
      <c r="E34" s="99"/>
      <c r="F34" s="111"/>
      <c r="G34" s="112"/>
      <c r="H34" s="150"/>
      <c r="I34" s="55"/>
      <c r="V34" s="86"/>
    </row>
    <row r="35" spans="1:24" ht="18.75" x14ac:dyDescent="0.3">
      <c r="A35" s="138" t="s">
        <v>151</v>
      </c>
      <c r="B35" s="138"/>
      <c r="C35" s="138"/>
      <c r="D35" s="138"/>
      <c r="E35" s="138"/>
      <c r="F35" s="154" t="s">
        <v>87</v>
      </c>
      <c r="G35" s="155" t="s">
        <v>92</v>
      </c>
      <c r="H35" s="156"/>
      <c r="I35" s="57"/>
      <c r="J35" s="100" t="s">
        <v>140</v>
      </c>
      <c r="K35" s="101"/>
      <c r="L35" s="101"/>
      <c r="M35" s="101"/>
      <c r="N35" s="101" t="s">
        <v>228</v>
      </c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</row>
    <row r="37" spans="1:24" ht="15.75" x14ac:dyDescent="0.25">
      <c r="A37" s="50">
        <v>0</v>
      </c>
      <c r="B37" s="50">
        <v>0</v>
      </c>
      <c r="C37" s="50">
        <v>0</v>
      </c>
      <c r="D37" s="50">
        <v>0</v>
      </c>
      <c r="E37" s="50">
        <v>0</v>
      </c>
      <c r="F37" s="85">
        <f>SUM(A37:E37)</f>
        <v>0</v>
      </c>
      <c r="G37" s="157"/>
      <c r="H37" s="74"/>
      <c r="I37" s="51"/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0</v>
      </c>
      <c r="W37" s="66">
        <f>+X37-V37</f>
        <v>24</v>
      </c>
      <c r="X37" s="380">
        <v>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X48"/>
  <sheetViews>
    <sheetView workbookViewId="0">
      <pane ySplit="2" topLeftCell="A36" activePane="bottomLeft" state="frozen"/>
      <selection pane="bottomLeft" activeCell="N57" sqref="N5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70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</v>
      </c>
      <c r="E1" s="61"/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43</v>
      </c>
      <c r="B2" s="364"/>
      <c r="C2" s="364"/>
      <c r="D2" s="364"/>
      <c r="E2" s="347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382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382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383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383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157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384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384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385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385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/>
      <c r="B12" s="50">
        <v>600</v>
      </c>
      <c r="C12" s="50">
        <v>100</v>
      </c>
      <c r="D12" s="50"/>
      <c r="E12" s="157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384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384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55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55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157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384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384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55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55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157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384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384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55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55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/>
      <c r="C27" s="50">
        <v>384.18</v>
      </c>
      <c r="D27" s="50">
        <v>200</v>
      </c>
      <c r="E27" s="157">
        <v>200</v>
      </c>
      <c r="F27" s="85">
        <f>SUM(A27:E27)</f>
        <v>799.18000000000006</v>
      </c>
      <c r="G27" s="157">
        <f>+H27-F27</f>
        <v>1150</v>
      </c>
      <c r="H27" s="74">
        <f>15+50+384.18+200+1300</f>
        <v>1949.18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12</v>
      </c>
      <c r="W27" s="66">
        <f>+X27-V27</f>
        <v>12</v>
      </c>
      <c r="X27" s="380">
        <v>24</v>
      </c>
    </row>
    <row r="28" spans="1:24" ht="18.75" x14ac:dyDescent="0.3">
      <c r="A28" s="362" t="s">
        <v>203</v>
      </c>
      <c r="B28" s="362"/>
      <c r="C28" s="362"/>
      <c r="D28" s="362"/>
      <c r="E28" s="363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799.18000000000006</v>
      </c>
      <c r="L28" s="163">
        <f>+V27</f>
        <v>12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386"/>
      <c r="F30" s="127">
        <f>+G22+G17+G12+G7</f>
        <v>0</v>
      </c>
      <c r="G30" s="128"/>
      <c r="H30" s="128"/>
      <c r="I30" s="60"/>
      <c r="K30" s="166">
        <f>+G27</f>
        <v>1150</v>
      </c>
      <c r="L30" s="167">
        <f>+W27</f>
        <v>12</v>
      </c>
    </row>
    <row r="31" spans="1:24" ht="19.5" thickBot="1" x14ac:dyDescent="0.35">
      <c r="A31" s="97" t="s">
        <v>111</v>
      </c>
      <c r="B31" s="59"/>
      <c r="C31" s="59"/>
      <c r="D31" s="59"/>
      <c r="E31" s="386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384"/>
      <c r="F32" s="111"/>
      <c r="G32" s="112"/>
      <c r="H32" s="150"/>
    </row>
    <row r="33" spans="1:24" ht="18.75" x14ac:dyDescent="0.3">
      <c r="A33" s="98" t="s">
        <v>195</v>
      </c>
      <c r="B33" s="99"/>
      <c r="C33" s="99"/>
      <c r="D33" s="99"/>
      <c r="E33" s="384"/>
      <c r="F33" s="111"/>
      <c r="G33" s="112"/>
      <c r="H33" s="150"/>
      <c r="J33" s="100" t="s">
        <v>196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</row>
    <row r="34" spans="1:24" x14ac:dyDescent="0.25">
      <c r="A34" s="138" t="s">
        <v>151</v>
      </c>
      <c r="B34" s="138"/>
      <c r="C34" s="138"/>
      <c r="D34" s="138"/>
      <c r="E34" s="155" t="s">
        <v>149</v>
      </c>
      <c r="F34" s="154" t="s">
        <v>87</v>
      </c>
      <c r="G34" s="155" t="s">
        <v>92</v>
      </c>
      <c r="H34" s="156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</row>
    <row r="35" spans="1:24" ht="15.75" x14ac:dyDescent="0.25">
      <c r="A35" s="138"/>
      <c r="B35" s="138"/>
      <c r="C35" s="138"/>
      <c r="D35" s="138"/>
      <c r="E35" s="155"/>
      <c r="F35" s="154"/>
      <c r="G35" s="155" t="s">
        <v>84</v>
      </c>
      <c r="H35" s="156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5.75" x14ac:dyDescent="0.25">
      <c r="A36" s="50"/>
      <c r="B36" s="50"/>
      <c r="C36" s="50"/>
      <c r="D36" s="50"/>
      <c r="E36" s="157"/>
      <c r="F36" s="85">
        <f>SUM(A36:E36)</f>
        <v>0</v>
      </c>
      <c r="G36" s="157"/>
      <c r="H36" s="74"/>
    </row>
    <row r="38" spans="1:24" ht="18.75" x14ac:dyDescent="0.3">
      <c r="A38" s="98" t="s">
        <v>81</v>
      </c>
      <c r="B38" s="99"/>
      <c r="C38" s="99"/>
      <c r="D38" s="99"/>
      <c r="E38" s="384"/>
      <c r="F38" s="111"/>
      <c r="G38" s="112"/>
      <c r="H38" s="150"/>
    </row>
    <row r="39" spans="1:24" ht="18.75" x14ac:dyDescent="0.3">
      <c r="A39" s="98" t="s">
        <v>229</v>
      </c>
      <c r="B39" s="99"/>
      <c r="C39" s="99"/>
      <c r="D39" s="99"/>
      <c r="E39" s="384"/>
      <c r="F39" s="111"/>
      <c r="G39" s="112"/>
      <c r="H39" s="150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 t="s">
        <v>151</v>
      </c>
      <c r="B40" s="138"/>
      <c r="C40" s="138"/>
      <c r="D40" s="138" t="s">
        <v>221</v>
      </c>
      <c r="E40" s="155" t="s">
        <v>295</v>
      </c>
      <c r="F40" s="154" t="s">
        <v>87</v>
      </c>
      <c r="G40" s="155" t="s">
        <v>92</v>
      </c>
      <c r="H40" s="156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138"/>
      <c r="B41" s="138"/>
      <c r="C41" s="138"/>
      <c r="D41" s="138">
        <v>11</v>
      </c>
      <c r="E41" s="155"/>
      <c r="F41" s="154"/>
      <c r="G41" s="155" t="s">
        <v>84</v>
      </c>
      <c r="H41" s="156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2" spans="1:24" ht="15.75" x14ac:dyDescent="0.25">
      <c r="A42" s="50"/>
      <c r="B42" s="50"/>
      <c r="C42" s="50"/>
      <c r="D42" s="50"/>
      <c r="E42" s="157">
        <v>500</v>
      </c>
      <c r="F42" s="85">
        <f>SUM(A42:E42)</f>
        <v>500</v>
      </c>
      <c r="G42" s="157"/>
      <c r="H42" s="74"/>
    </row>
    <row r="43" spans="1:24" x14ac:dyDescent="0.25">
      <c r="L43" s="49" t="s">
        <v>252</v>
      </c>
    </row>
    <row r="44" spans="1:24" ht="18.75" x14ac:dyDescent="0.3">
      <c r="A44" s="98" t="s">
        <v>81</v>
      </c>
      <c r="B44" s="99"/>
      <c r="C44" s="99"/>
      <c r="D44" s="99"/>
      <c r="E44" s="384"/>
      <c r="F44" s="111"/>
      <c r="G44" s="112"/>
      <c r="H44" s="150"/>
    </row>
    <row r="45" spans="1:24" ht="18.75" x14ac:dyDescent="0.3">
      <c r="A45" s="98" t="s">
        <v>321</v>
      </c>
      <c r="B45" s="99"/>
      <c r="C45" s="99"/>
      <c r="D45" s="99"/>
      <c r="E45" s="384"/>
      <c r="F45" s="111"/>
      <c r="G45" s="112"/>
      <c r="H45" s="150"/>
      <c r="J45" s="100" t="s">
        <v>324</v>
      </c>
      <c r="K45" s="101"/>
      <c r="L45" s="101"/>
      <c r="M45" s="101"/>
      <c r="N45" s="101"/>
      <c r="O45" s="101">
        <v>2014</v>
      </c>
      <c r="P45" s="101"/>
      <c r="Q45" s="101"/>
      <c r="R45" s="101"/>
      <c r="S45" s="101"/>
      <c r="T45" s="101"/>
      <c r="U45" s="345"/>
      <c r="V45" s="84" t="s">
        <v>87</v>
      </c>
      <c r="W45" s="73" t="s">
        <v>92</v>
      </c>
    </row>
    <row r="46" spans="1:24" x14ac:dyDescent="0.25">
      <c r="A46" s="138" t="s">
        <v>151</v>
      </c>
      <c r="B46" s="138"/>
      <c r="C46" s="138"/>
      <c r="D46" s="138" t="s">
        <v>323</v>
      </c>
      <c r="E46" s="155"/>
      <c r="F46" s="154" t="s">
        <v>87</v>
      </c>
      <c r="G46" s="155" t="s">
        <v>92</v>
      </c>
      <c r="H46" s="156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</row>
    <row r="47" spans="1:24" ht="15.75" x14ac:dyDescent="0.25">
      <c r="A47" s="138"/>
      <c r="B47" s="138"/>
      <c r="C47" s="138"/>
      <c r="D47" s="138"/>
      <c r="E47" s="155"/>
      <c r="F47" s="154"/>
      <c r="G47" s="155" t="s">
        <v>84</v>
      </c>
      <c r="H47" s="156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  <row r="48" spans="1:24" ht="15.75" x14ac:dyDescent="0.25">
      <c r="A48" s="50"/>
      <c r="B48" s="50"/>
      <c r="C48" s="50"/>
      <c r="D48" s="50"/>
      <c r="E48" s="157"/>
      <c r="F48" s="85">
        <f>SUM(A48:E48)</f>
        <v>0</v>
      </c>
      <c r="G48" s="157"/>
      <c r="H48" s="7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X55"/>
  <sheetViews>
    <sheetView workbookViewId="0">
      <pane ySplit="2" topLeftCell="A39" activePane="bottomLeft" state="frozen"/>
      <selection pane="bottomLeft" activeCell="A52" sqref="A52:XFD55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</cols>
  <sheetData>
    <row r="1" spans="1:24" s="4" customFormat="1" ht="18.75" x14ac:dyDescent="0.3">
      <c r="A1" s="40" t="s">
        <v>1</v>
      </c>
      <c r="B1" s="40">
        <v>2</v>
      </c>
      <c r="C1" s="40"/>
      <c r="D1" s="40"/>
      <c r="E1" s="40"/>
      <c r="F1" s="61"/>
      <c r="G1" s="61"/>
      <c r="H1" s="6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61"/>
      <c r="W1" s="62"/>
      <c r="X1" s="63"/>
    </row>
    <row r="2" spans="1:24" s="4" customFormat="1" ht="18.75" x14ac:dyDescent="0.3">
      <c r="A2" s="548" t="s">
        <v>44</v>
      </c>
      <c r="B2" s="548"/>
      <c r="C2" s="548"/>
      <c r="D2" s="548"/>
      <c r="E2" s="548"/>
      <c r="F2" s="347"/>
      <c r="G2" s="347"/>
      <c r="H2" s="356"/>
      <c r="I2" s="34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1"/>
      <c r="W2" s="62"/>
      <c r="X2" s="63"/>
    </row>
    <row r="3" spans="1:24" s="4" customFormat="1" ht="18.75" x14ac:dyDescent="0.3">
      <c r="A3" s="549" t="s">
        <v>81</v>
      </c>
      <c r="B3" s="550"/>
      <c r="C3" s="550"/>
      <c r="D3" s="550"/>
      <c r="E3" s="101"/>
      <c r="F3" s="104"/>
      <c r="G3" s="146"/>
      <c r="H3" s="146"/>
      <c r="I3" s="4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61"/>
      <c r="W3" s="62"/>
      <c r="X3" s="63"/>
    </row>
    <row r="4" spans="1:24" s="12" customFormat="1" ht="18.75" x14ac:dyDescent="0.3">
      <c r="A4" s="549" t="s">
        <v>68</v>
      </c>
      <c r="B4" s="550"/>
      <c r="C4" s="550"/>
      <c r="D4" s="550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11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12" customFormat="1" ht="18.75" x14ac:dyDescent="0.3">
      <c r="A9" s="545" t="s">
        <v>81</v>
      </c>
      <c r="B9" s="546"/>
      <c r="C9" s="546"/>
      <c r="D9" s="546"/>
      <c r="E9" s="99"/>
      <c r="F9" s="111"/>
      <c r="G9" s="150"/>
      <c r="H9" s="150"/>
      <c r="I9" s="5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321"/>
      <c r="W9" s="72"/>
      <c r="X9" s="65"/>
    </row>
    <row r="10" spans="1:24" s="12" customFormat="1" ht="18.75" x14ac:dyDescent="0.3">
      <c r="A10" s="545" t="s">
        <v>82</v>
      </c>
      <c r="B10" s="546"/>
      <c r="C10" s="546"/>
      <c r="D10" s="546"/>
      <c r="E10" s="546"/>
      <c r="F10" s="111"/>
      <c r="G10" s="150"/>
      <c r="H10" s="150"/>
      <c r="I10" s="55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2" t="s">
        <v>83</v>
      </c>
      <c r="H11" s="153"/>
      <c r="I11" s="56"/>
      <c r="J11" s="547" t="s">
        <v>108</v>
      </c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11" customFormat="1" ht="15.75" x14ac:dyDescent="0.25">
      <c r="A13" s="50">
        <v>0</v>
      </c>
      <c r="B13" s="50">
        <v>600</v>
      </c>
      <c r="C13" s="50">
        <v>100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545" t="s">
        <v>81</v>
      </c>
      <c r="B15" s="546"/>
      <c r="C15" s="546"/>
      <c r="D15" s="546"/>
      <c r="E15" s="546"/>
      <c r="F15" s="111"/>
      <c r="G15" s="150"/>
      <c r="H15" s="150"/>
      <c r="I15" s="55"/>
    </row>
    <row r="16" spans="1:24" ht="18.75" x14ac:dyDescent="0.3">
      <c r="A16" s="545" t="s">
        <v>91</v>
      </c>
      <c r="B16" s="546"/>
      <c r="C16" s="546"/>
      <c r="D16" s="546"/>
      <c r="E16" s="546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2" t="s">
        <v>83</v>
      </c>
      <c r="H17" s="156"/>
      <c r="I17" s="57"/>
      <c r="J17" s="547" t="s">
        <v>109</v>
      </c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16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545" t="s">
        <v>81</v>
      </c>
      <c r="B21" s="546"/>
      <c r="C21" s="546"/>
      <c r="D21" s="546"/>
      <c r="E21" s="546"/>
      <c r="F21" s="111"/>
      <c r="G21" s="150"/>
      <c r="H21" s="150"/>
      <c r="I21" s="55"/>
    </row>
    <row r="22" spans="1:24" ht="18.75" x14ac:dyDescent="0.3">
      <c r="A22" s="545" t="s">
        <v>93</v>
      </c>
      <c r="B22" s="546"/>
      <c r="C22" s="546"/>
      <c r="D22" s="546"/>
      <c r="E22" s="546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2" t="s">
        <v>83</v>
      </c>
      <c r="H23" s="156"/>
      <c r="I23" s="57"/>
      <c r="J23" s="547" t="s">
        <v>110</v>
      </c>
      <c r="K23" s="547"/>
      <c r="L23" s="547"/>
      <c r="M23" s="547"/>
      <c r="N23" s="547"/>
      <c r="O23" s="547"/>
      <c r="P23" s="547"/>
      <c r="Q23" s="547"/>
      <c r="R23" s="547"/>
      <c r="S23" s="547"/>
      <c r="T23" s="547"/>
      <c r="U23" s="547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8">
        <v>2</v>
      </c>
      <c r="R25" s="58">
        <v>2</v>
      </c>
      <c r="S25" s="58">
        <v>2</v>
      </c>
      <c r="T25" s="58">
        <v>2</v>
      </c>
      <c r="U25" s="58">
        <v>2</v>
      </c>
      <c r="V25" s="157">
        <f>SUM(J25:U25)</f>
        <v>24</v>
      </c>
      <c r="W25" s="68">
        <f>+X25-V25</f>
        <v>0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545" t="s">
        <v>81</v>
      </c>
      <c r="B27" s="546"/>
      <c r="C27" s="546"/>
      <c r="D27" s="546"/>
      <c r="E27" s="546"/>
      <c r="F27" s="111"/>
      <c r="G27" s="112"/>
      <c r="H27" s="150"/>
      <c r="I27" s="55"/>
      <c r="V27" s="86"/>
    </row>
    <row r="28" spans="1:24" ht="18.75" x14ac:dyDescent="0.3">
      <c r="A28" s="545" t="s">
        <v>123</v>
      </c>
      <c r="B28" s="546"/>
      <c r="C28" s="546"/>
      <c r="D28" s="546"/>
      <c r="E28" s="546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547" t="s">
        <v>140</v>
      </c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15</v>
      </c>
      <c r="B31" s="50">
        <v>0</v>
      </c>
      <c r="C31" s="50">
        <v>130</v>
      </c>
      <c r="D31" s="50">
        <v>200</v>
      </c>
      <c r="E31" s="50">
        <v>0</v>
      </c>
      <c r="F31" s="85">
        <f>SUM(A31:E31)</f>
        <v>345</v>
      </c>
      <c r="G31" s="157">
        <f>+H31-F31</f>
        <v>1350</v>
      </c>
      <c r="H31" s="74">
        <f>15+50+130+200+1300</f>
        <v>1695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380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8.75" x14ac:dyDescent="0.3">
      <c r="A33" s="362" t="str">
        <f>+'01'!A28</f>
        <v>TOTAL AL 2010</v>
      </c>
      <c r="B33" s="362"/>
      <c r="C33" s="362"/>
      <c r="D33" s="362"/>
      <c r="E33" s="362"/>
      <c r="F33" s="363">
        <f>+F25+F19+F13+F7</f>
        <v>845</v>
      </c>
      <c r="G33" s="363">
        <f>+V25+V19+V13+V7</f>
        <v>90</v>
      </c>
      <c r="H33" s="74"/>
      <c r="I33" s="51"/>
      <c r="J33" s="54"/>
      <c r="K33" s="162">
        <f>+F31</f>
        <v>345</v>
      </c>
      <c r="L33" s="163">
        <f>+V31</f>
        <v>0</v>
      </c>
      <c r="M33" s="54"/>
      <c r="N33" s="54"/>
      <c r="O33" s="54"/>
      <c r="P33" s="54"/>
      <c r="Q33" s="54"/>
      <c r="R33" s="54"/>
      <c r="S33" s="54"/>
      <c r="T33" s="54"/>
      <c r="U33" s="54"/>
      <c r="V33" s="74"/>
      <c r="W33" s="340"/>
      <c r="X33" s="285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0</v>
      </c>
      <c r="G35" s="128"/>
      <c r="H35" s="128"/>
      <c r="I35" s="60"/>
      <c r="K35" s="166">
        <f>+G31</f>
        <v>1350</v>
      </c>
      <c r="L35" s="167">
        <f>+W31</f>
        <v>24</v>
      </c>
    </row>
    <row r="36" spans="1:24" ht="15.75" thickBot="1" x14ac:dyDescent="0.3">
      <c r="G36" s="125"/>
      <c r="H36" s="125"/>
    </row>
    <row r="37" spans="1:24" ht="19.5" thickBot="1" x14ac:dyDescent="0.35">
      <c r="A37" s="97" t="s">
        <v>111</v>
      </c>
      <c r="B37" s="59"/>
      <c r="C37" s="59"/>
      <c r="D37" s="59"/>
      <c r="E37" s="59"/>
      <c r="F37" s="127">
        <f>+W25+W19+W13+W7</f>
        <v>0</v>
      </c>
      <c r="G37" s="130"/>
      <c r="H37" s="130"/>
    </row>
    <row r="41" spans="1:24" ht="18.75" x14ac:dyDescent="0.3">
      <c r="A41" s="545" t="s">
        <v>197</v>
      </c>
      <c r="B41" s="546"/>
      <c r="C41" s="546"/>
      <c r="D41" s="546"/>
      <c r="E41" s="546"/>
      <c r="F41" s="111"/>
      <c r="G41" s="112"/>
      <c r="H41" s="150"/>
    </row>
    <row r="42" spans="1:24" ht="18.75" x14ac:dyDescent="0.3">
      <c r="A42" s="545" t="s">
        <v>195</v>
      </c>
      <c r="B42" s="546"/>
      <c r="C42" s="546"/>
      <c r="D42" s="546"/>
      <c r="E42" s="546"/>
      <c r="F42" s="111"/>
      <c r="G42" s="112"/>
      <c r="H42" s="150"/>
    </row>
    <row r="43" spans="1:24" ht="18.75" x14ac:dyDescent="0.3">
      <c r="A43" s="138" t="s">
        <v>151</v>
      </c>
      <c r="B43" s="138"/>
      <c r="C43" s="138"/>
      <c r="D43" s="138"/>
      <c r="E43" s="138" t="s">
        <v>149</v>
      </c>
      <c r="F43" s="154" t="s">
        <v>87</v>
      </c>
      <c r="G43" s="155" t="s">
        <v>92</v>
      </c>
      <c r="H43" s="156"/>
      <c r="J43" s="547" t="s">
        <v>198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</row>
    <row r="44" spans="1:24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</row>
    <row r="45" spans="1:24" ht="15.75" x14ac:dyDescent="0.25">
      <c r="A45" s="50"/>
      <c r="B45" s="50">
        <v>0</v>
      </c>
      <c r="C45" s="50"/>
      <c r="D45" s="50">
        <v>0</v>
      </c>
      <c r="E45" s="50">
        <v>0</v>
      </c>
      <c r="F45" s="85">
        <f>SUM(A45:E45)</f>
        <v>0</v>
      </c>
      <c r="G45" s="157"/>
      <c r="H45" s="74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  <row r="47" spans="1:24" ht="18.75" x14ac:dyDescent="0.3">
      <c r="A47" s="545" t="s">
        <v>298</v>
      </c>
      <c r="B47" s="546"/>
      <c r="C47" s="546"/>
      <c r="D47" s="546"/>
      <c r="E47" s="546"/>
      <c r="F47" s="111"/>
      <c r="G47" s="112"/>
      <c r="H47" s="150"/>
    </row>
    <row r="48" spans="1:24" ht="18.75" x14ac:dyDescent="0.3">
      <c r="A48" s="138" t="s">
        <v>151</v>
      </c>
      <c r="B48" s="138"/>
      <c r="C48" s="138"/>
      <c r="D48" s="138"/>
      <c r="E48" s="138" t="s">
        <v>295</v>
      </c>
      <c r="F48" s="154" t="s">
        <v>87</v>
      </c>
      <c r="G48" s="155" t="s">
        <v>92</v>
      </c>
      <c r="H48" s="156"/>
      <c r="J48" s="547" t="s">
        <v>237</v>
      </c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U48" s="547"/>
      <c r="V48" s="84" t="s">
        <v>87</v>
      </c>
      <c r="W48" s="73" t="s">
        <v>92</v>
      </c>
    </row>
    <row r="49" spans="1:24" x14ac:dyDescent="0.25">
      <c r="A49" s="138"/>
      <c r="B49" s="138"/>
      <c r="C49" s="138"/>
      <c r="D49" s="138"/>
      <c r="E49" s="138"/>
      <c r="F49" s="154"/>
      <c r="G49" s="155" t="s">
        <v>84</v>
      </c>
      <c r="H49" s="156"/>
      <c r="J49" s="46" t="s">
        <v>95</v>
      </c>
      <c r="K49" s="46" t="s">
        <v>96</v>
      </c>
      <c r="L49" s="46" t="s">
        <v>97</v>
      </c>
      <c r="M49" s="46" t="s">
        <v>98</v>
      </c>
      <c r="N49" s="46" t="s">
        <v>99</v>
      </c>
      <c r="O49" s="46" t="s">
        <v>100</v>
      </c>
      <c r="P49" s="46" t="s">
        <v>101</v>
      </c>
      <c r="Q49" s="46" t="s">
        <v>102</v>
      </c>
      <c r="R49" s="47" t="s">
        <v>103</v>
      </c>
      <c r="S49" s="46" t="s">
        <v>104</v>
      </c>
      <c r="T49" s="47" t="s">
        <v>105</v>
      </c>
      <c r="U49" s="46" t="s">
        <v>106</v>
      </c>
      <c r="V49" s="84"/>
      <c r="W49" s="66" t="s">
        <v>84</v>
      </c>
    </row>
    <row r="50" spans="1:24" ht="15.75" x14ac:dyDescent="0.25">
      <c r="A50" s="50"/>
      <c r="B50" s="50">
        <v>0</v>
      </c>
      <c r="C50" s="50"/>
      <c r="D50" s="50">
        <v>0</v>
      </c>
      <c r="E50" s="50">
        <v>500</v>
      </c>
      <c r="F50" s="85">
        <f>SUM(A50:E50)</f>
        <v>500</v>
      </c>
      <c r="G50" s="157"/>
      <c r="H50" s="74"/>
      <c r="J50" s="507">
        <v>0</v>
      </c>
      <c r="K50" s="507">
        <v>0</v>
      </c>
      <c r="L50" s="507">
        <v>0</v>
      </c>
      <c r="M50" s="507">
        <v>0</v>
      </c>
      <c r="N50" s="507">
        <v>0</v>
      </c>
      <c r="O50" s="507">
        <v>0</v>
      </c>
      <c r="P50" s="507">
        <v>0</v>
      </c>
      <c r="Q50" s="507">
        <v>0</v>
      </c>
      <c r="R50" s="507">
        <v>0</v>
      </c>
      <c r="S50" s="507">
        <v>0</v>
      </c>
      <c r="T50" s="507">
        <v>0</v>
      </c>
      <c r="U50" s="507">
        <v>0</v>
      </c>
      <c r="V50" s="85">
        <f>SUM(J50:U50)</f>
        <v>0</v>
      </c>
      <c r="W50" s="66">
        <f>+X50-V50</f>
        <v>24</v>
      </c>
      <c r="X50" s="380">
        <v>24</v>
      </c>
    </row>
    <row r="52" spans="1:24" ht="18.75" x14ac:dyDescent="0.3">
      <c r="A52" s="545" t="s">
        <v>325</v>
      </c>
      <c r="B52" s="546"/>
      <c r="C52" s="546"/>
      <c r="D52" s="546"/>
      <c r="E52" s="546"/>
      <c r="F52" s="111"/>
      <c r="G52" s="112"/>
      <c r="H52" s="150"/>
    </row>
    <row r="53" spans="1:24" ht="18.75" x14ac:dyDescent="0.3">
      <c r="A53" s="138" t="s">
        <v>151</v>
      </c>
      <c r="B53" s="138"/>
      <c r="C53" s="138"/>
      <c r="D53" s="138" t="s">
        <v>326</v>
      </c>
      <c r="E53" s="138"/>
      <c r="F53" s="154" t="s">
        <v>87</v>
      </c>
      <c r="G53" s="155" t="s">
        <v>92</v>
      </c>
      <c r="H53" s="156"/>
      <c r="J53" s="547" t="s">
        <v>322</v>
      </c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84" t="s">
        <v>87</v>
      </c>
      <c r="W53" s="73" t="s">
        <v>92</v>
      </c>
    </row>
    <row r="54" spans="1:24" x14ac:dyDescent="0.25">
      <c r="A54" s="138"/>
      <c r="B54" s="138"/>
      <c r="C54" s="138"/>
      <c r="D54" s="138"/>
      <c r="E54" s="138"/>
      <c r="F54" s="154"/>
      <c r="G54" s="155" t="s">
        <v>84</v>
      </c>
      <c r="H54" s="156"/>
      <c r="J54" s="46" t="s">
        <v>95</v>
      </c>
      <c r="K54" s="46" t="s">
        <v>96</v>
      </c>
      <c r="L54" s="46" t="s">
        <v>97</v>
      </c>
      <c r="M54" s="46" t="s">
        <v>98</v>
      </c>
      <c r="N54" s="46" t="s">
        <v>99</v>
      </c>
      <c r="O54" s="46" t="s">
        <v>100</v>
      </c>
      <c r="P54" s="46" t="s">
        <v>101</v>
      </c>
      <c r="Q54" s="46" t="s">
        <v>102</v>
      </c>
      <c r="R54" s="47" t="s">
        <v>103</v>
      </c>
      <c r="S54" s="46" t="s">
        <v>104</v>
      </c>
      <c r="T54" s="47" t="s">
        <v>105</v>
      </c>
      <c r="U54" s="46" t="s">
        <v>106</v>
      </c>
      <c r="V54" s="84"/>
      <c r="W54" s="66" t="s">
        <v>84</v>
      </c>
    </row>
    <row r="55" spans="1:24" ht="15.75" x14ac:dyDescent="0.25">
      <c r="A55" s="50"/>
      <c r="B55" s="50">
        <v>0</v>
      </c>
      <c r="C55" s="50"/>
      <c r="D55" s="50">
        <v>0</v>
      </c>
      <c r="E55" s="50"/>
      <c r="F55" s="85"/>
      <c r="G55" s="157"/>
      <c r="H55" s="74"/>
      <c r="J55" s="507">
        <v>0</v>
      </c>
      <c r="K55" s="507">
        <v>0</v>
      </c>
      <c r="L55" s="507">
        <v>0</v>
      </c>
      <c r="M55" s="507">
        <v>0</v>
      </c>
      <c r="N55" s="507">
        <v>0</v>
      </c>
      <c r="O55" s="507">
        <v>0</v>
      </c>
      <c r="P55" s="507">
        <v>0</v>
      </c>
      <c r="Q55" s="507">
        <v>0</v>
      </c>
      <c r="R55" s="507">
        <v>0</v>
      </c>
      <c r="S55" s="507">
        <v>0</v>
      </c>
      <c r="T55" s="507">
        <v>0</v>
      </c>
      <c r="U55" s="507">
        <v>0</v>
      </c>
      <c r="V55" s="85">
        <f>SUM(J55:U55)</f>
        <v>0</v>
      </c>
      <c r="W55" s="66">
        <f>+X55-V55</f>
        <v>24</v>
      </c>
      <c r="X55" s="380">
        <v>24</v>
      </c>
    </row>
  </sheetData>
  <mergeCells count="22">
    <mergeCell ref="A52:E52"/>
    <mergeCell ref="J53:U53"/>
    <mergeCell ref="A2:E2"/>
    <mergeCell ref="A21:E21"/>
    <mergeCell ref="A27:E27"/>
    <mergeCell ref="A3:D3"/>
    <mergeCell ref="A4:D4"/>
    <mergeCell ref="A9:D9"/>
    <mergeCell ref="A15:E15"/>
    <mergeCell ref="A10:E10"/>
    <mergeCell ref="A16:E16"/>
    <mergeCell ref="A22:E22"/>
    <mergeCell ref="J11:U11"/>
    <mergeCell ref="A28:E28"/>
    <mergeCell ref="J17:U17"/>
    <mergeCell ref="A41:E41"/>
    <mergeCell ref="A42:E42"/>
    <mergeCell ref="A47:E47"/>
    <mergeCell ref="J48:U48"/>
    <mergeCell ref="J43:U43"/>
    <mergeCell ref="J29:U29"/>
    <mergeCell ref="J23:U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X57"/>
  <sheetViews>
    <sheetView workbookViewId="0">
      <pane ySplit="2" topLeftCell="A42" activePane="bottomLeft" state="frozen"/>
      <selection pane="bottomLeft" activeCell="D56" sqref="D5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</cols>
  <sheetData>
    <row r="1" spans="1:24" s="4" customFormat="1" ht="18.75" x14ac:dyDescent="0.3">
      <c r="A1" s="40" t="s">
        <v>1</v>
      </c>
      <c r="B1" s="40">
        <v>3</v>
      </c>
      <c r="C1" s="40"/>
      <c r="D1" s="40"/>
      <c r="E1" s="40"/>
      <c r="F1" s="61"/>
      <c r="G1" s="61"/>
      <c r="H1" s="6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61"/>
      <c r="W1" s="62"/>
      <c r="X1" s="63"/>
    </row>
    <row r="2" spans="1:24" s="4" customFormat="1" ht="18.75" x14ac:dyDescent="0.3">
      <c r="A2" s="548" t="s">
        <v>167</v>
      </c>
      <c r="B2" s="548"/>
      <c r="C2" s="548"/>
      <c r="D2" s="548"/>
      <c r="E2" s="548"/>
      <c r="F2" s="347"/>
      <c r="G2" s="347"/>
      <c r="H2" s="356"/>
      <c r="I2" s="34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1"/>
      <c r="W2" s="62"/>
      <c r="X2" s="63"/>
    </row>
    <row r="3" spans="1:24" s="4" customFormat="1" ht="18.75" x14ac:dyDescent="0.3">
      <c r="A3" s="549" t="s">
        <v>81</v>
      </c>
      <c r="B3" s="550"/>
      <c r="C3" s="550"/>
      <c r="D3" s="550"/>
      <c r="E3" s="550"/>
      <c r="F3" s="104"/>
      <c r="G3" s="146"/>
      <c r="H3" s="146"/>
      <c r="I3" s="4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61"/>
      <c r="W3" s="62"/>
      <c r="X3" s="63"/>
    </row>
    <row r="4" spans="1:24" s="12" customFormat="1" ht="18.75" x14ac:dyDescent="0.3">
      <c r="A4" s="549" t="s">
        <v>68</v>
      </c>
      <c r="B4" s="550"/>
      <c r="C4" s="550"/>
      <c r="D4" s="550"/>
      <c r="E4" s="550"/>
      <c r="F4" s="104"/>
      <c r="G4" s="146"/>
      <c r="H4" s="146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5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11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12" customFormat="1" ht="18.75" x14ac:dyDescent="0.3">
      <c r="A9" s="545" t="s">
        <v>81</v>
      </c>
      <c r="B9" s="546"/>
      <c r="C9" s="546"/>
      <c r="D9" s="546"/>
      <c r="E9" s="546"/>
      <c r="F9" s="111"/>
      <c r="G9" s="150"/>
      <c r="H9" s="150"/>
      <c r="I9" s="5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321"/>
      <c r="W9" s="72"/>
      <c r="X9" s="65"/>
    </row>
    <row r="10" spans="1:24" s="12" customFormat="1" ht="18.75" x14ac:dyDescent="0.3">
      <c r="A10" s="545" t="s">
        <v>82</v>
      </c>
      <c r="B10" s="546"/>
      <c r="C10" s="546"/>
      <c r="D10" s="546"/>
      <c r="E10" s="546"/>
      <c r="F10" s="111"/>
      <c r="G10" s="150"/>
      <c r="H10" s="150"/>
      <c r="I10" s="55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547" t="s">
        <v>108</v>
      </c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11" customFormat="1" ht="15.75" x14ac:dyDescent="0.25">
      <c r="A13" s="50">
        <v>0</v>
      </c>
      <c r="B13" s="50">
        <v>600</v>
      </c>
      <c r="C13" s="50">
        <v>100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545" t="s">
        <v>81</v>
      </c>
      <c r="B15" s="546"/>
      <c r="C15" s="546"/>
      <c r="D15" s="546"/>
      <c r="E15" s="546"/>
      <c r="F15" s="111"/>
      <c r="G15" s="150"/>
      <c r="H15" s="150"/>
      <c r="I15" s="55"/>
    </row>
    <row r="16" spans="1:24" ht="18.75" x14ac:dyDescent="0.3">
      <c r="A16" s="545" t="s">
        <v>91</v>
      </c>
      <c r="B16" s="546"/>
      <c r="C16" s="546"/>
      <c r="D16" s="546"/>
      <c r="E16" s="546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5" t="s">
        <v>92</v>
      </c>
      <c r="H17" s="156"/>
      <c r="I17" s="57"/>
      <c r="J17" s="547" t="s">
        <v>109</v>
      </c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16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545" t="s">
        <v>81</v>
      </c>
      <c r="B21" s="546"/>
      <c r="C21" s="546"/>
      <c r="D21" s="546"/>
      <c r="E21" s="546"/>
      <c r="F21" s="111"/>
      <c r="G21" s="150"/>
      <c r="H21" s="150"/>
      <c r="I21" s="55"/>
    </row>
    <row r="22" spans="1:24" ht="18.75" x14ac:dyDescent="0.3">
      <c r="A22" s="545" t="s">
        <v>93</v>
      </c>
      <c r="B22" s="546"/>
      <c r="C22" s="546"/>
      <c r="D22" s="546"/>
      <c r="E22" s="546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5" t="s">
        <v>92</v>
      </c>
      <c r="H23" s="156"/>
      <c r="I23" s="57"/>
      <c r="J23" s="547" t="s">
        <v>110</v>
      </c>
      <c r="K23" s="547"/>
      <c r="L23" s="547"/>
      <c r="M23" s="547"/>
      <c r="N23" s="547"/>
      <c r="O23" s="547"/>
      <c r="P23" s="547"/>
      <c r="Q23" s="547"/>
      <c r="R23" s="547"/>
      <c r="S23" s="547"/>
      <c r="T23" s="547"/>
      <c r="U23" s="547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8">
        <v>2</v>
      </c>
      <c r="R25" s="58">
        <v>2</v>
      </c>
      <c r="S25" s="58">
        <v>2</v>
      </c>
      <c r="T25" s="58">
        <v>2</v>
      </c>
      <c r="U25" s="58">
        <v>2</v>
      </c>
      <c r="V25" s="157">
        <f>SUM(J25:U25)</f>
        <v>24</v>
      </c>
      <c r="W25" s="68">
        <f>+X25-V25</f>
        <v>0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545" t="s">
        <v>81</v>
      </c>
      <c r="B27" s="546"/>
      <c r="C27" s="546"/>
      <c r="D27" s="546"/>
      <c r="E27" s="546"/>
      <c r="F27" s="111"/>
      <c r="G27" s="112"/>
      <c r="H27" s="150"/>
      <c r="I27" s="55"/>
      <c r="V27" s="86"/>
    </row>
    <row r="28" spans="1:24" ht="18.75" x14ac:dyDescent="0.3">
      <c r="A28" s="545" t="s">
        <v>123</v>
      </c>
      <c r="B28" s="546"/>
      <c r="C28" s="546"/>
      <c r="D28" s="546"/>
      <c r="E28" s="546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547" t="s">
        <v>140</v>
      </c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15</v>
      </c>
      <c r="B31" s="50">
        <v>50</v>
      </c>
      <c r="C31" s="50">
        <v>130</v>
      </c>
      <c r="D31" s="50">
        <v>200</v>
      </c>
      <c r="E31" s="50">
        <v>400</v>
      </c>
      <c r="F31" s="85">
        <f>SUM(A31:E31)</f>
        <v>795</v>
      </c>
      <c r="G31" s="157">
        <f>+H31-F31</f>
        <v>900</v>
      </c>
      <c r="H31" s="74">
        <f>15+50+130+200+1300</f>
        <v>1695</v>
      </c>
      <c r="I31" s="51"/>
      <c r="J31" s="58">
        <v>2</v>
      </c>
      <c r="K31" s="58">
        <v>2</v>
      </c>
      <c r="L31" s="58">
        <v>2</v>
      </c>
      <c r="M31" s="58">
        <v>2</v>
      </c>
      <c r="N31" s="58">
        <v>2</v>
      </c>
      <c r="O31" s="58">
        <v>2</v>
      </c>
      <c r="P31" s="58">
        <v>2</v>
      </c>
      <c r="Q31" s="58">
        <v>2</v>
      </c>
      <c r="R31" s="58">
        <v>2</v>
      </c>
      <c r="S31" s="58">
        <v>2</v>
      </c>
      <c r="T31" s="58">
        <v>2</v>
      </c>
      <c r="U31" s="58">
        <v>2</v>
      </c>
      <c r="V31" s="85">
        <f>SUM(J31:U31)</f>
        <v>24</v>
      </c>
      <c r="W31" s="66">
        <f>+X31-V31</f>
        <v>0</v>
      </c>
      <c r="X31" s="380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8.75" x14ac:dyDescent="0.3">
      <c r="A33" s="362" t="str">
        <f>+'02'!A33</f>
        <v>TOTAL AL 2010</v>
      </c>
      <c r="B33" s="362"/>
      <c r="C33" s="362"/>
      <c r="D33" s="362"/>
      <c r="E33" s="362"/>
      <c r="F33" s="363">
        <f>+F25+F19+F13+F7</f>
        <v>845</v>
      </c>
      <c r="G33" s="363">
        <f>+V25+V19+V13+V7</f>
        <v>90</v>
      </c>
      <c r="H33" s="74"/>
      <c r="I33" s="51"/>
      <c r="J33" s="54"/>
      <c r="K33" s="162">
        <f>+F31</f>
        <v>795</v>
      </c>
      <c r="L33" s="163">
        <f>+V31</f>
        <v>24</v>
      </c>
      <c r="M33" s="54"/>
      <c r="N33" s="54"/>
      <c r="O33" s="54"/>
      <c r="P33" s="54"/>
      <c r="Q33" s="54"/>
      <c r="R33" s="54"/>
      <c r="S33" s="54"/>
      <c r="T33" s="54"/>
      <c r="U33" s="54"/>
      <c r="V33" s="74"/>
      <c r="W33" s="340"/>
      <c r="X33" s="285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0</v>
      </c>
      <c r="G35" s="128"/>
      <c r="H35" s="128"/>
      <c r="I35" s="60"/>
      <c r="K35" s="166">
        <f>+G31</f>
        <v>900</v>
      </c>
      <c r="L35" s="167">
        <f>+W31</f>
        <v>0</v>
      </c>
    </row>
    <row r="36" spans="1:24" ht="19.5" thickBot="1" x14ac:dyDescent="0.35">
      <c r="A36" s="97" t="s">
        <v>111</v>
      </c>
      <c r="B36" s="59"/>
      <c r="C36" s="59"/>
      <c r="D36" s="59"/>
      <c r="E36" s="59"/>
      <c r="F36" s="127">
        <f>+W25+W19+W13+W7</f>
        <v>0</v>
      </c>
      <c r="G36" s="130"/>
      <c r="H36" s="130"/>
    </row>
    <row r="37" spans="1:24" ht="18.75" x14ac:dyDescent="0.3">
      <c r="A37" s="545" t="s">
        <v>81</v>
      </c>
      <c r="B37" s="546"/>
      <c r="C37" s="546"/>
      <c r="D37" s="546"/>
      <c r="E37" s="546"/>
      <c r="F37" s="111"/>
      <c r="G37" s="112"/>
      <c r="H37" s="150"/>
    </row>
    <row r="38" spans="1:24" ht="18.75" x14ac:dyDescent="0.3">
      <c r="A38" s="545" t="s">
        <v>195</v>
      </c>
      <c r="B38" s="546"/>
      <c r="C38" s="546"/>
      <c r="D38" s="546"/>
      <c r="E38" s="546"/>
      <c r="F38" s="111"/>
      <c r="G38" s="112"/>
      <c r="H38" s="150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J39" s="547" t="s">
        <v>198</v>
      </c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35</v>
      </c>
      <c r="B41" s="50"/>
      <c r="C41" s="50"/>
      <c r="D41" s="50">
        <v>0</v>
      </c>
      <c r="E41" s="50">
        <v>0</v>
      </c>
      <c r="F41" s="85">
        <f>SUM(A41:E41)</f>
        <v>35</v>
      </c>
      <c r="G41" s="157"/>
      <c r="H41" s="74"/>
      <c r="J41" s="507">
        <v>2</v>
      </c>
      <c r="K41" s="507">
        <v>2</v>
      </c>
      <c r="L41" s="507">
        <v>2</v>
      </c>
      <c r="M41" s="507">
        <v>2</v>
      </c>
      <c r="N41" s="507">
        <v>2</v>
      </c>
      <c r="O41" s="507">
        <v>2</v>
      </c>
      <c r="P41" s="507">
        <v>2</v>
      </c>
      <c r="Q41" s="507">
        <v>2</v>
      </c>
      <c r="R41" s="507">
        <v>2</v>
      </c>
      <c r="S41" s="507">
        <v>2</v>
      </c>
      <c r="T41" s="507">
        <v>2</v>
      </c>
      <c r="U41" s="507">
        <v>2</v>
      </c>
      <c r="V41" s="85">
        <v>2</v>
      </c>
      <c r="W41" s="66">
        <f>+X41-V41</f>
        <v>22</v>
      </c>
      <c r="X41" s="380">
        <v>24</v>
      </c>
    </row>
    <row r="42" spans="1:24" ht="18.75" x14ac:dyDescent="0.3">
      <c r="A42" s="545" t="s">
        <v>81</v>
      </c>
      <c r="B42" s="546"/>
      <c r="C42" s="546"/>
      <c r="D42" s="546"/>
      <c r="E42" s="546"/>
      <c r="F42" s="111"/>
      <c r="G42" s="112"/>
      <c r="H42" s="150"/>
    </row>
    <row r="43" spans="1:24" ht="18.75" x14ac:dyDescent="0.3">
      <c r="A43" s="545" t="s">
        <v>229</v>
      </c>
      <c r="B43" s="546"/>
      <c r="C43" s="546"/>
      <c r="D43" s="546"/>
      <c r="E43" s="546"/>
      <c r="F43" s="111"/>
      <c r="G43" s="112"/>
      <c r="H43" s="150"/>
    </row>
    <row r="44" spans="1:24" ht="18.75" x14ac:dyDescent="0.3">
      <c r="A44" s="138" t="s">
        <v>151</v>
      </c>
      <c r="B44" s="138"/>
      <c r="C44" s="138"/>
      <c r="D44" s="138"/>
      <c r="E44" s="138" t="s">
        <v>296</v>
      </c>
      <c r="F44" s="154" t="s">
        <v>87</v>
      </c>
      <c r="G44" s="155" t="s">
        <v>92</v>
      </c>
      <c r="H44" s="156"/>
      <c r="J44" s="547" t="s">
        <v>237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</row>
    <row r="45" spans="1:24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</row>
    <row r="46" spans="1:24" ht="15.75" x14ac:dyDescent="0.25">
      <c r="A46" s="50">
        <v>30</v>
      </c>
      <c r="B46" s="50"/>
      <c r="C46" s="50"/>
      <c r="D46" s="50">
        <v>0</v>
      </c>
      <c r="E46" s="50">
        <v>200</v>
      </c>
      <c r="F46" s="85">
        <f>SUM(A46:E46)</f>
        <v>230</v>
      </c>
      <c r="G46" s="157"/>
      <c r="H46" s="74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85"/>
      <c r="W46" s="66">
        <f>+X46-V46</f>
        <v>24</v>
      </c>
      <c r="X46" s="380">
        <v>24</v>
      </c>
    </row>
    <row r="48" spans="1:24" ht="18.75" x14ac:dyDescent="0.3">
      <c r="A48" s="545" t="s">
        <v>81</v>
      </c>
      <c r="B48" s="546"/>
      <c r="C48" s="546"/>
      <c r="D48" s="546"/>
      <c r="E48" s="546"/>
      <c r="F48" s="111"/>
      <c r="G48" s="112"/>
      <c r="H48" s="150"/>
    </row>
    <row r="49" spans="1:24" ht="18.75" x14ac:dyDescent="0.3">
      <c r="A49" s="545" t="s">
        <v>321</v>
      </c>
      <c r="B49" s="546"/>
      <c r="C49" s="546"/>
      <c r="D49" s="546"/>
      <c r="E49" s="546"/>
      <c r="F49" s="111"/>
      <c r="G49" s="112"/>
      <c r="H49" s="150"/>
    </row>
    <row r="50" spans="1:24" ht="18.75" x14ac:dyDescent="0.3">
      <c r="A50" s="138" t="s">
        <v>151</v>
      </c>
      <c r="B50" s="138"/>
      <c r="C50" s="138"/>
      <c r="D50" s="138" t="s">
        <v>323</v>
      </c>
      <c r="E50" s="138"/>
      <c r="F50" s="154" t="s">
        <v>87</v>
      </c>
      <c r="G50" s="155" t="s">
        <v>92</v>
      </c>
      <c r="H50" s="156"/>
      <c r="J50" s="547" t="s">
        <v>322</v>
      </c>
      <c r="K50" s="547"/>
      <c r="L50" s="547"/>
      <c r="M50" s="547"/>
      <c r="N50" s="547"/>
      <c r="O50" s="547"/>
      <c r="P50" s="547"/>
      <c r="Q50" s="547"/>
      <c r="R50" s="547"/>
      <c r="S50" s="547"/>
      <c r="T50" s="547"/>
      <c r="U50" s="547"/>
      <c r="V50" s="84" t="s">
        <v>87</v>
      </c>
      <c r="W50" s="73" t="s">
        <v>92</v>
      </c>
    </row>
    <row r="51" spans="1:24" x14ac:dyDescent="0.25">
      <c r="A51" s="138"/>
      <c r="B51" s="138"/>
      <c r="C51" s="138"/>
      <c r="D51" s="138"/>
      <c r="E51" s="138"/>
      <c r="F51" s="154"/>
      <c r="G51" s="155" t="s">
        <v>84</v>
      </c>
      <c r="H51" s="156"/>
      <c r="J51" s="46" t="s">
        <v>95</v>
      </c>
      <c r="K51" s="46" t="s">
        <v>96</v>
      </c>
      <c r="L51" s="46" t="s">
        <v>97</v>
      </c>
      <c r="M51" s="46" t="s">
        <v>98</v>
      </c>
      <c r="N51" s="46" t="s">
        <v>99</v>
      </c>
      <c r="O51" s="46" t="s">
        <v>100</v>
      </c>
      <c r="P51" s="46" t="s">
        <v>101</v>
      </c>
      <c r="Q51" s="46" t="s">
        <v>102</v>
      </c>
      <c r="R51" s="47" t="s">
        <v>103</v>
      </c>
      <c r="S51" s="46" t="s">
        <v>104</v>
      </c>
      <c r="T51" s="47" t="s">
        <v>105</v>
      </c>
      <c r="U51" s="46" t="s">
        <v>106</v>
      </c>
      <c r="V51" s="84"/>
      <c r="W51" s="66" t="s">
        <v>84</v>
      </c>
    </row>
    <row r="52" spans="1:24" ht="15.75" x14ac:dyDescent="0.25">
      <c r="A52" s="50">
        <v>25</v>
      </c>
      <c r="B52" s="50"/>
      <c r="C52" s="50"/>
      <c r="D52" s="50">
        <v>0</v>
      </c>
      <c r="E52" s="50"/>
      <c r="F52" s="85"/>
      <c r="G52" s="157"/>
      <c r="H52" s="74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85"/>
      <c r="W52" s="66">
        <f>+X52-V52</f>
        <v>24</v>
      </c>
      <c r="X52" s="380">
        <v>24</v>
      </c>
    </row>
    <row r="54" spans="1:24" ht="18.75" x14ac:dyDescent="0.3">
      <c r="A54" s="545" t="s">
        <v>325</v>
      </c>
      <c r="B54" s="546"/>
      <c r="C54" s="546"/>
      <c r="D54" s="546"/>
      <c r="E54" s="546"/>
      <c r="F54" s="111"/>
      <c r="G54" s="112"/>
      <c r="H54" s="150"/>
    </row>
    <row r="55" spans="1:24" ht="18.75" x14ac:dyDescent="0.3">
      <c r="A55" s="138" t="s">
        <v>151</v>
      </c>
      <c r="B55" s="138"/>
      <c r="C55" s="138"/>
      <c r="D55" s="138" t="s">
        <v>326</v>
      </c>
      <c r="E55" s="138"/>
      <c r="F55" s="154" t="s">
        <v>87</v>
      </c>
      <c r="G55" s="155" t="s">
        <v>92</v>
      </c>
      <c r="H55" s="156"/>
      <c r="J55" s="547" t="s">
        <v>322</v>
      </c>
      <c r="K55" s="547"/>
      <c r="L55" s="547"/>
      <c r="M55" s="547"/>
      <c r="N55" s="547"/>
      <c r="O55" s="547"/>
      <c r="P55" s="547"/>
      <c r="Q55" s="547"/>
      <c r="R55" s="547"/>
      <c r="S55" s="547"/>
      <c r="T55" s="547"/>
      <c r="U55" s="547"/>
      <c r="V55" s="84" t="s">
        <v>87</v>
      </c>
      <c r="W55" s="73" t="s">
        <v>92</v>
      </c>
    </row>
    <row r="56" spans="1:24" x14ac:dyDescent="0.25">
      <c r="A56" s="138"/>
      <c r="B56" s="138"/>
      <c r="C56" s="138"/>
      <c r="D56" s="138"/>
      <c r="E56" s="138"/>
      <c r="F56" s="154"/>
      <c r="G56" s="155" t="s">
        <v>84</v>
      </c>
      <c r="H56" s="156"/>
      <c r="J56" s="46" t="s">
        <v>95</v>
      </c>
      <c r="K56" s="46" t="s">
        <v>96</v>
      </c>
      <c r="L56" s="46" t="s">
        <v>97</v>
      </c>
      <c r="M56" s="46" t="s">
        <v>98</v>
      </c>
      <c r="N56" s="46" t="s">
        <v>99</v>
      </c>
      <c r="O56" s="46" t="s">
        <v>100</v>
      </c>
      <c r="P56" s="46" t="s">
        <v>101</v>
      </c>
      <c r="Q56" s="46" t="s">
        <v>102</v>
      </c>
      <c r="R56" s="47" t="s">
        <v>103</v>
      </c>
      <c r="S56" s="46" t="s">
        <v>104</v>
      </c>
      <c r="T56" s="47" t="s">
        <v>105</v>
      </c>
      <c r="U56" s="46" t="s">
        <v>106</v>
      </c>
      <c r="V56" s="84"/>
      <c r="W56" s="66" t="s">
        <v>84</v>
      </c>
    </row>
    <row r="57" spans="1:24" ht="15.75" x14ac:dyDescent="0.25">
      <c r="A57" s="50"/>
      <c r="B57" s="50">
        <v>0</v>
      </c>
      <c r="C57" s="50"/>
      <c r="D57" s="50">
        <v>0</v>
      </c>
      <c r="E57" s="50"/>
      <c r="F57" s="85"/>
      <c r="G57" s="157"/>
      <c r="H57" s="74"/>
      <c r="J57" s="507">
        <v>0</v>
      </c>
      <c r="K57" s="507">
        <v>0</v>
      </c>
      <c r="L57" s="507">
        <v>0</v>
      </c>
      <c r="M57" s="507">
        <v>0</v>
      </c>
      <c r="N57" s="507">
        <v>0</v>
      </c>
      <c r="O57" s="507">
        <v>0</v>
      </c>
      <c r="P57" s="507">
        <v>0</v>
      </c>
      <c r="Q57" s="507">
        <v>0</v>
      </c>
      <c r="R57" s="507">
        <v>0</v>
      </c>
      <c r="S57" s="507">
        <v>0</v>
      </c>
      <c r="T57" s="507">
        <v>0</v>
      </c>
      <c r="U57" s="507">
        <v>0</v>
      </c>
      <c r="V57" s="85">
        <f>SUM(J57:U57)</f>
        <v>0</v>
      </c>
      <c r="W57" s="66">
        <f>+X57-V57</f>
        <v>24</v>
      </c>
      <c r="X57" s="380">
        <v>24</v>
      </c>
    </row>
  </sheetData>
  <mergeCells count="27">
    <mergeCell ref="A48:E48"/>
    <mergeCell ref="A49:E49"/>
    <mergeCell ref="J50:U50"/>
    <mergeCell ref="A54:E54"/>
    <mergeCell ref="J55:U55"/>
    <mergeCell ref="A42:E42"/>
    <mergeCell ref="A43:E43"/>
    <mergeCell ref="J44:U44"/>
    <mergeCell ref="A37:E37"/>
    <mergeCell ref="A38:E38"/>
    <mergeCell ref="J39:U39"/>
    <mergeCell ref="A2:E2"/>
    <mergeCell ref="A3:E3"/>
    <mergeCell ref="A4:E4"/>
    <mergeCell ref="A9:E9"/>
    <mergeCell ref="J29:U29"/>
    <mergeCell ref="J4:U4"/>
    <mergeCell ref="J23:U23"/>
    <mergeCell ref="J11:U11"/>
    <mergeCell ref="A27:E27"/>
    <mergeCell ref="J17:U17"/>
    <mergeCell ref="A10:E10"/>
    <mergeCell ref="A16:E16"/>
    <mergeCell ref="A15:E15"/>
    <mergeCell ref="A21:E21"/>
    <mergeCell ref="A28:E28"/>
    <mergeCell ref="A22:E2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X48"/>
  <sheetViews>
    <sheetView workbookViewId="0">
      <pane ySplit="2" topLeftCell="A33" activePane="bottomLeft" state="frozen"/>
      <selection pane="bottomLeft" activeCell="E50" sqref="E50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4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</cols>
  <sheetData>
    <row r="1" spans="1:24" s="4" customFormat="1" ht="18.75" x14ac:dyDescent="0.3">
      <c r="A1" s="40" t="s">
        <v>1</v>
      </c>
      <c r="B1" s="40">
        <v>4</v>
      </c>
      <c r="C1" s="40"/>
      <c r="D1" s="40"/>
      <c r="E1" s="40"/>
      <c r="F1" s="61"/>
      <c r="G1" s="61"/>
      <c r="H1" s="6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61"/>
      <c r="W1" s="62"/>
      <c r="X1" s="63"/>
    </row>
    <row r="2" spans="1:24" s="4" customFormat="1" ht="18.75" x14ac:dyDescent="0.3">
      <c r="A2" s="548" t="s">
        <v>45</v>
      </c>
      <c r="B2" s="548"/>
      <c r="C2" s="548"/>
      <c r="D2" s="548"/>
      <c r="E2" s="548"/>
      <c r="F2" s="347">
        <v>999116696</v>
      </c>
      <c r="G2" s="347"/>
      <c r="H2" s="356"/>
      <c r="I2" s="34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1"/>
      <c r="W2" s="62"/>
      <c r="X2" s="63"/>
    </row>
    <row r="3" spans="1:24" s="4" customFormat="1" ht="18.75" x14ac:dyDescent="0.3">
      <c r="A3" s="549" t="s">
        <v>81</v>
      </c>
      <c r="B3" s="550"/>
      <c r="C3" s="550"/>
      <c r="D3" s="550"/>
      <c r="E3" s="550"/>
      <c r="F3" s="104"/>
      <c r="G3" s="146"/>
      <c r="H3" s="146"/>
      <c r="I3" s="4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61"/>
      <c r="W3" s="62"/>
      <c r="X3" s="63"/>
    </row>
    <row r="4" spans="1:24" s="12" customFormat="1" ht="18.75" x14ac:dyDescent="0.3">
      <c r="A4" s="549" t="s">
        <v>68</v>
      </c>
      <c r="B4" s="550"/>
      <c r="C4" s="550"/>
      <c r="D4" s="550"/>
      <c r="E4" s="550"/>
      <c r="F4" s="104"/>
      <c r="G4" s="146"/>
      <c r="H4" s="146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11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12" customFormat="1" ht="18.75" x14ac:dyDescent="0.3">
      <c r="A8" s="545" t="s">
        <v>81</v>
      </c>
      <c r="B8" s="546"/>
      <c r="C8" s="546"/>
      <c r="D8" s="546"/>
      <c r="E8" s="546"/>
      <c r="F8" s="111"/>
      <c r="G8" s="150"/>
      <c r="H8" s="150"/>
      <c r="I8" s="55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321"/>
      <c r="W8" s="72"/>
      <c r="X8" s="65"/>
    </row>
    <row r="9" spans="1:24" s="12" customFormat="1" ht="18.75" x14ac:dyDescent="0.3">
      <c r="A9" s="545" t="s">
        <v>82</v>
      </c>
      <c r="B9" s="546"/>
      <c r="C9" s="546"/>
      <c r="D9" s="546"/>
      <c r="E9" s="546"/>
      <c r="F9" s="111"/>
      <c r="G9" s="150"/>
      <c r="H9" s="150"/>
      <c r="I9" s="5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547" t="s">
        <v>108</v>
      </c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11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4" spans="1:24" ht="18.75" x14ac:dyDescent="0.3">
      <c r="A14" s="545" t="s">
        <v>81</v>
      </c>
      <c r="B14" s="546"/>
      <c r="C14" s="546"/>
      <c r="D14" s="546"/>
      <c r="E14" s="546"/>
      <c r="F14" s="111"/>
      <c r="G14" s="150"/>
      <c r="H14" s="150"/>
      <c r="I14" s="55"/>
    </row>
    <row r="15" spans="1:24" ht="18.75" x14ac:dyDescent="0.3">
      <c r="A15" s="545" t="s">
        <v>91</v>
      </c>
      <c r="B15" s="546"/>
      <c r="C15" s="546"/>
      <c r="D15" s="546"/>
      <c r="E15" s="546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547" t="s">
        <v>109</v>
      </c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16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545" t="s">
        <v>81</v>
      </c>
      <c r="B19" s="546"/>
      <c r="C19" s="546"/>
      <c r="D19" s="546"/>
      <c r="E19" s="546"/>
      <c r="F19" s="111"/>
      <c r="G19" s="150"/>
      <c r="H19" s="150"/>
      <c r="I19" s="55"/>
    </row>
    <row r="20" spans="1:24" ht="18.75" x14ac:dyDescent="0.3">
      <c r="A20" s="545" t="s">
        <v>93</v>
      </c>
      <c r="B20" s="546"/>
      <c r="C20" s="546"/>
      <c r="D20" s="546"/>
      <c r="E20" s="546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547" t="s">
        <v>110</v>
      </c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545" t="s">
        <v>81</v>
      </c>
      <c r="B24" s="546"/>
      <c r="C24" s="546"/>
      <c r="D24" s="546"/>
      <c r="E24" s="546"/>
      <c r="F24" s="111"/>
      <c r="G24" s="112"/>
      <c r="H24" s="150"/>
      <c r="I24" s="55"/>
      <c r="V24" s="86"/>
    </row>
    <row r="25" spans="1:24" ht="18.75" x14ac:dyDescent="0.3">
      <c r="A25" s="545" t="s">
        <v>123</v>
      </c>
      <c r="B25" s="546"/>
      <c r="C25" s="546"/>
      <c r="D25" s="546"/>
      <c r="E25" s="546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547" t="s">
        <v>140</v>
      </c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50</v>
      </c>
      <c r="C28" s="50">
        <v>130</v>
      </c>
      <c r="D28" s="50">
        <v>0</v>
      </c>
      <c r="E28" s="50"/>
      <c r="F28" s="85">
        <f>SUM(A28:E28)</f>
        <v>195</v>
      </c>
      <c r="G28" s="157">
        <f>+H28-F28</f>
        <v>1500</v>
      </c>
      <c r="H28" s="74">
        <f>15+50+130+200+1300</f>
        <v>1695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16</v>
      </c>
      <c r="W28" s="66">
        <f>+X28-V28</f>
        <v>8</v>
      </c>
      <c r="X28" s="380">
        <v>24</v>
      </c>
    </row>
    <row r="29" spans="1:24" ht="18.75" x14ac:dyDescent="0.3">
      <c r="A29" s="362" t="str">
        <f>+'03'!A33</f>
        <v>TOTAL AL 2010</v>
      </c>
      <c r="B29" s="362"/>
      <c r="C29" s="362"/>
      <c r="D29" s="362"/>
      <c r="E29" s="362"/>
      <c r="F29" s="363">
        <f>+F23+F18+F12+F7</f>
        <v>845</v>
      </c>
      <c r="G29" s="363">
        <f>+V23+V18+V12+V7</f>
        <v>90</v>
      </c>
      <c r="H29" s="74"/>
      <c r="I29" s="51"/>
      <c r="J29" s="54"/>
      <c r="K29" s="162">
        <f>+F28</f>
        <v>195</v>
      </c>
      <c r="L29" s="163">
        <f>+V28</f>
        <v>16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5.75" thickBot="1" x14ac:dyDescent="0.3">
      <c r="K30" s="164"/>
      <c r="L30" s="16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+G23+G18+G12+G7</f>
        <v>0</v>
      </c>
      <c r="G31" s="128"/>
      <c r="H31" s="128"/>
      <c r="I31" s="60"/>
      <c r="K31" s="166">
        <f>+G28</f>
        <v>1500</v>
      </c>
      <c r="L31" s="167">
        <f>+W28</f>
        <v>8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+W23+W18+W12+W7</f>
        <v>0</v>
      </c>
      <c r="G32" s="130"/>
      <c r="H32" s="130"/>
    </row>
    <row r="33" spans="1:24" ht="18.75" x14ac:dyDescent="0.3">
      <c r="A33" s="545" t="s">
        <v>81</v>
      </c>
      <c r="B33" s="546"/>
      <c r="C33" s="546"/>
      <c r="D33" s="546"/>
      <c r="E33" s="546"/>
      <c r="F33" s="111"/>
      <c r="G33" s="112"/>
      <c r="H33" s="150"/>
      <c r="I33" s="55"/>
      <c r="V33" s="86"/>
    </row>
    <row r="34" spans="1:24" ht="18.75" x14ac:dyDescent="0.3">
      <c r="A34" s="545" t="s">
        <v>199</v>
      </c>
      <c r="B34" s="546"/>
      <c r="C34" s="546"/>
      <c r="D34" s="546"/>
      <c r="E34" s="546"/>
      <c r="F34" s="111"/>
      <c r="G34" s="112"/>
      <c r="H34" s="150"/>
      <c r="I34" s="55"/>
      <c r="V34" s="86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547" t="s">
        <v>198</v>
      </c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47"/>
      <c r="V35" s="84" t="s">
        <v>87</v>
      </c>
      <c r="W35" s="73" t="s">
        <v>92</v>
      </c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</row>
    <row r="37" spans="1:24" ht="15.75" x14ac:dyDescent="0.25">
      <c r="A37" s="50"/>
      <c r="B37" s="50"/>
      <c r="C37" s="50"/>
      <c r="D37" s="50">
        <v>0</v>
      </c>
      <c r="E37" s="50">
        <v>0</v>
      </c>
      <c r="F37" s="85">
        <f>SUM(A37:E37)</f>
        <v>0</v>
      </c>
      <c r="G37" s="157"/>
      <c r="H37" s="74"/>
      <c r="I37" s="51"/>
      <c r="J37" s="507"/>
      <c r="K37" s="507"/>
      <c r="L37" s="507"/>
      <c r="M37" s="507"/>
      <c r="N37" s="507"/>
      <c r="O37" s="507"/>
      <c r="P37" s="507"/>
      <c r="Q37" s="507"/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0</v>
      </c>
      <c r="W37" s="66">
        <f>+X37-V37</f>
        <v>24</v>
      </c>
      <c r="X37" s="380">
        <v>24</v>
      </c>
    </row>
    <row r="39" spans="1:24" ht="18.75" x14ac:dyDescent="0.3">
      <c r="A39" s="545" t="s">
        <v>81</v>
      </c>
      <c r="B39" s="546"/>
      <c r="C39" s="546"/>
      <c r="D39" s="546"/>
      <c r="E39" s="546"/>
      <c r="F39" s="111"/>
      <c r="G39" s="112"/>
      <c r="H39" s="150"/>
      <c r="I39" s="55"/>
      <c r="V39" s="86"/>
    </row>
    <row r="40" spans="1:24" ht="18.75" x14ac:dyDescent="0.3">
      <c r="A40" s="545" t="s">
        <v>229</v>
      </c>
      <c r="B40" s="546"/>
      <c r="C40" s="546"/>
      <c r="D40" s="546"/>
      <c r="E40" s="546"/>
      <c r="F40" s="111"/>
      <c r="G40" s="112"/>
      <c r="H40" s="150"/>
      <c r="I40" s="55"/>
      <c r="V40" s="86"/>
    </row>
    <row r="41" spans="1:24" ht="18.75" x14ac:dyDescent="0.3">
      <c r="A41" s="138" t="s">
        <v>151</v>
      </c>
      <c r="B41" s="138"/>
      <c r="C41" s="138"/>
      <c r="D41" s="138"/>
      <c r="E41" s="138" t="s">
        <v>149</v>
      </c>
      <c r="F41" s="154" t="s">
        <v>87</v>
      </c>
      <c r="G41" s="155" t="s">
        <v>92</v>
      </c>
      <c r="H41" s="156"/>
      <c r="I41" s="57"/>
      <c r="J41" s="547" t="s">
        <v>233</v>
      </c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84" t="s">
        <v>87</v>
      </c>
      <c r="W41" s="73" t="s">
        <v>92</v>
      </c>
    </row>
    <row r="42" spans="1:24" x14ac:dyDescent="0.25">
      <c r="A42" s="138"/>
      <c r="B42" s="138"/>
      <c r="C42" s="138"/>
      <c r="D42" s="138"/>
      <c r="E42" s="138" t="s">
        <v>314</v>
      </c>
      <c r="F42" s="154"/>
      <c r="G42" s="155" t="s">
        <v>84</v>
      </c>
      <c r="H42" s="156"/>
      <c r="I42" s="57"/>
      <c r="J42" s="46" t="s">
        <v>95</v>
      </c>
      <c r="K42" s="46" t="s">
        <v>96</v>
      </c>
      <c r="L42" s="46" t="s">
        <v>97</v>
      </c>
      <c r="M42" s="46" t="s">
        <v>98</v>
      </c>
      <c r="N42" s="46" t="s">
        <v>99</v>
      </c>
      <c r="O42" s="46" t="s">
        <v>100</v>
      </c>
      <c r="P42" s="46" t="s">
        <v>101</v>
      </c>
      <c r="Q42" s="46" t="s">
        <v>102</v>
      </c>
      <c r="R42" s="47" t="s">
        <v>103</v>
      </c>
      <c r="S42" s="46" t="s">
        <v>104</v>
      </c>
      <c r="T42" s="47" t="s">
        <v>105</v>
      </c>
      <c r="U42" s="46" t="s">
        <v>106</v>
      </c>
      <c r="V42" s="84"/>
      <c r="W42" s="66" t="s">
        <v>84</v>
      </c>
    </row>
    <row r="43" spans="1:24" ht="15.75" x14ac:dyDescent="0.25">
      <c r="A43" s="50"/>
      <c r="B43" s="50"/>
      <c r="C43" s="50"/>
      <c r="D43" s="50">
        <v>0</v>
      </c>
      <c r="E43" s="50">
        <v>200</v>
      </c>
      <c r="F43" s="85">
        <f>SUM(A43:E43)</f>
        <v>200</v>
      </c>
      <c r="G43" s="157"/>
      <c r="H43" s="74"/>
      <c r="I43" s="51"/>
      <c r="J43" s="507"/>
      <c r="K43" s="507"/>
      <c r="L43" s="507"/>
      <c r="M43" s="507"/>
      <c r="N43" s="507"/>
      <c r="O43" s="507"/>
      <c r="P43" s="507"/>
      <c r="Q43" s="507"/>
      <c r="R43" s="507">
        <v>0</v>
      </c>
      <c r="S43" s="507">
        <v>0</v>
      </c>
      <c r="T43" s="507">
        <v>0</v>
      </c>
      <c r="U43" s="507">
        <v>0</v>
      </c>
      <c r="V43" s="85">
        <f>SUM(J43:U43)</f>
        <v>0</v>
      </c>
      <c r="W43" s="66">
        <f>+X43-V43</f>
        <v>24</v>
      </c>
      <c r="X43" s="380">
        <v>24</v>
      </c>
    </row>
    <row r="45" spans="1:24" ht="18.75" x14ac:dyDescent="0.3">
      <c r="A45" s="545" t="s">
        <v>325</v>
      </c>
      <c r="B45" s="546"/>
      <c r="C45" s="546"/>
      <c r="D45" s="546"/>
      <c r="E45" s="546"/>
      <c r="F45" s="111"/>
      <c r="G45" s="112"/>
      <c r="H45" s="150"/>
    </row>
    <row r="46" spans="1:24" ht="18.75" x14ac:dyDescent="0.3">
      <c r="A46" s="138" t="s">
        <v>151</v>
      </c>
      <c r="B46" s="138"/>
      <c r="C46" s="138"/>
      <c r="D46" s="138" t="s">
        <v>326</v>
      </c>
      <c r="E46" s="138"/>
      <c r="F46" s="154" t="s">
        <v>87</v>
      </c>
      <c r="G46" s="155" t="s">
        <v>92</v>
      </c>
      <c r="H46" s="156"/>
      <c r="J46" s="547" t="s">
        <v>322</v>
      </c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84" t="s">
        <v>87</v>
      </c>
      <c r="W46" s="73" t="s">
        <v>92</v>
      </c>
    </row>
    <row r="47" spans="1:24" x14ac:dyDescent="0.25">
      <c r="A47" s="138"/>
      <c r="B47" s="138"/>
      <c r="C47" s="138"/>
      <c r="D47" s="138"/>
      <c r="E47" s="138"/>
      <c r="F47" s="154"/>
      <c r="G47" s="155" t="s">
        <v>84</v>
      </c>
      <c r="H47" s="156"/>
      <c r="J47" s="46" t="s">
        <v>95</v>
      </c>
      <c r="K47" s="46" t="s">
        <v>96</v>
      </c>
      <c r="L47" s="46" t="s">
        <v>97</v>
      </c>
      <c r="M47" s="46" t="s">
        <v>98</v>
      </c>
      <c r="N47" s="46" t="s">
        <v>99</v>
      </c>
      <c r="O47" s="46" t="s">
        <v>100</v>
      </c>
      <c r="P47" s="46" t="s">
        <v>101</v>
      </c>
      <c r="Q47" s="46" t="s">
        <v>102</v>
      </c>
      <c r="R47" s="47" t="s">
        <v>103</v>
      </c>
      <c r="S47" s="46" t="s">
        <v>104</v>
      </c>
      <c r="T47" s="47" t="s">
        <v>105</v>
      </c>
      <c r="U47" s="46" t="s">
        <v>106</v>
      </c>
      <c r="V47" s="84"/>
      <c r="W47" s="66" t="s">
        <v>84</v>
      </c>
    </row>
    <row r="48" spans="1:24" ht="15.75" x14ac:dyDescent="0.25">
      <c r="A48" s="50"/>
      <c r="B48" s="50">
        <v>0</v>
      </c>
      <c r="C48" s="50"/>
      <c r="D48" s="50">
        <v>0</v>
      </c>
      <c r="E48" s="50"/>
      <c r="F48" s="85"/>
      <c r="G48" s="157"/>
      <c r="H48" s="74"/>
      <c r="J48" s="507">
        <v>0</v>
      </c>
      <c r="K48" s="507">
        <v>0</v>
      </c>
      <c r="L48" s="507">
        <v>0</v>
      </c>
      <c r="M48" s="507">
        <v>0</v>
      </c>
      <c r="N48" s="507">
        <v>0</v>
      </c>
      <c r="O48" s="507">
        <v>0</v>
      </c>
      <c r="P48" s="507">
        <v>0</v>
      </c>
      <c r="Q48" s="507">
        <v>0</v>
      </c>
      <c r="R48" s="507">
        <v>0</v>
      </c>
      <c r="S48" s="507">
        <v>0</v>
      </c>
      <c r="T48" s="507">
        <v>0</v>
      </c>
      <c r="U48" s="507">
        <v>0</v>
      </c>
      <c r="V48" s="85">
        <f>SUM(J48:U48)</f>
        <v>0</v>
      </c>
      <c r="W48" s="66">
        <f>+X48-V48</f>
        <v>24</v>
      </c>
      <c r="X48" s="380">
        <v>24</v>
      </c>
    </row>
  </sheetData>
  <mergeCells count="24">
    <mergeCell ref="A45:E45"/>
    <mergeCell ref="J46:U46"/>
    <mergeCell ref="A20:E20"/>
    <mergeCell ref="A3:E3"/>
    <mergeCell ref="A4:E4"/>
    <mergeCell ref="J16:U16"/>
    <mergeCell ref="A2:E2"/>
    <mergeCell ref="A14:E14"/>
    <mergeCell ref="A15:E15"/>
    <mergeCell ref="J4:U4"/>
    <mergeCell ref="J10:U10"/>
    <mergeCell ref="A8:E8"/>
    <mergeCell ref="A9:E9"/>
    <mergeCell ref="A19:E19"/>
    <mergeCell ref="A39:E39"/>
    <mergeCell ref="A40:E40"/>
    <mergeCell ref="J41:U41"/>
    <mergeCell ref="J21:U21"/>
    <mergeCell ref="A33:E33"/>
    <mergeCell ref="A34:E34"/>
    <mergeCell ref="J35:U35"/>
    <mergeCell ref="A24:E24"/>
    <mergeCell ref="A25:E25"/>
    <mergeCell ref="J26:U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X48"/>
  <sheetViews>
    <sheetView workbookViewId="0">
      <pane ySplit="2" topLeftCell="A33" activePane="bottomLeft" state="frozen"/>
      <selection pane="bottomLeft" activeCell="D47" sqref="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</cols>
  <sheetData>
    <row r="1" spans="1:24" s="4" customFormat="1" ht="18.75" x14ac:dyDescent="0.3">
      <c r="A1" s="40" t="s">
        <v>1</v>
      </c>
      <c r="B1" s="40">
        <v>5</v>
      </c>
      <c r="C1" s="40"/>
      <c r="D1" s="40"/>
      <c r="E1" s="40"/>
      <c r="F1" s="61"/>
      <c r="G1" s="61"/>
      <c r="H1" s="6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61"/>
      <c r="W1" s="62"/>
      <c r="X1" s="63"/>
    </row>
    <row r="2" spans="1:24" s="4" customFormat="1" ht="18.75" x14ac:dyDescent="0.3">
      <c r="A2" s="548" t="s">
        <v>46</v>
      </c>
      <c r="B2" s="548"/>
      <c r="C2" s="548"/>
      <c r="D2" s="548"/>
      <c r="E2" s="548"/>
      <c r="F2" s="347"/>
      <c r="G2" s="347"/>
      <c r="H2" s="356"/>
      <c r="I2" s="34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1"/>
      <c r="W2" s="62"/>
      <c r="X2" s="63"/>
    </row>
    <row r="3" spans="1:24" s="4" customFormat="1" ht="18.75" x14ac:dyDescent="0.3">
      <c r="A3" s="549" t="s">
        <v>81</v>
      </c>
      <c r="B3" s="550"/>
      <c r="C3" s="550"/>
      <c r="D3" s="550"/>
      <c r="E3" s="550"/>
      <c r="F3" s="104"/>
      <c r="G3" s="146"/>
      <c r="H3" s="146"/>
      <c r="I3" s="4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61"/>
      <c r="W3" s="62"/>
      <c r="X3" s="63"/>
    </row>
    <row r="4" spans="1:24" s="12" customFormat="1" ht="18.75" x14ac:dyDescent="0.3">
      <c r="A4" s="549" t="s">
        <v>68</v>
      </c>
      <c r="B4" s="550"/>
      <c r="C4" s="550"/>
      <c r="D4" s="550"/>
      <c r="E4" s="550"/>
      <c r="F4" s="104"/>
      <c r="G4" s="146"/>
      <c r="H4" s="146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5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11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12" customFormat="1" ht="18.75" x14ac:dyDescent="0.3">
      <c r="A9" s="545" t="s">
        <v>81</v>
      </c>
      <c r="B9" s="546"/>
      <c r="C9" s="546"/>
      <c r="D9" s="546"/>
      <c r="E9" s="546"/>
      <c r="F9" s="111"/>
      <c r="G9" s="150"/>
      <c r="H9" s="150"/>
      <c r="I9" s="5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321"/>
      <c r="W9" s="72"/>
      <c r="X9" s="65"/>
    </row>
    <row r="10" spans="1:24" s="12" customFormat="1" ht="18.75" x14ac:dyDescent="0.3">
      <c r="A10" s="545" t="s">
        <v>82</v>
      </c>
      <c r="B10" s="546"/>
      <c r="C10" s="546"/>
      <c r="D10" s="546"/>
      <c r="E10" s="546"/>
      <c r="F10" s="111"/>
      <c r="G10" s="150"/>
      <c r="H10" s="150"/>
      <c r="I10" s="55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547" t="s">
        <v>108</v>
      </c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11" customFormat="1" ht="15.75" x14ac:dyDescent="0.25">
      <c r="A13" s="50">
        <v>0</v>
      </c>
      <c r="B13" s="50">
        <v>600</v>
      </c>
      <c r="C13" s="50">
        <v>100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4" spans="1:24" ht="18.75" x14ac:dyDescent="0.3">
      <c r="A14" s="545" t="s">
        <v>81</v>
      </c>
      <c r="B14" s="546"/>
      <c r="C14" s="546"/>
      <c r="D14" s="546"/>
      <c r="E14" s="546"/>
      <c r="F14" s="111"/>
      <c r="G14" s="150"/>
      <c r="H14" s="150"/>
      <c r="I14" s="55"/>
    </row>
    <row r="15" spans="1:24" ht="18.75" x14ac:dyDescent="0.3">
      <c r="A15" s="545" t="s">
        <v>91</v>
      </c>
      <c r="B15" s="546"/>
      <c r="C15" s="546"/>
      <c r="D15" s="546"/>
      <c r="E15" s="546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5" t="s">
        <v>92</v>
      </c>
      <c r="H16" s="156"/>
      <c r="I16" s="57"/>
      <c r="J16" s="547" t="s">
        <v>109</v>
      </c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16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545" t="s">
        <v>81</v>
      </c>
      <c r="B19" s="546"/>
      <c r="C19" s="546"/>
      <c r="D19" s="546"/>
      <c r="E19" s="546"/>
      <c r="F19" s="111"/>
      <c r="G19" s="150"/>
      <c r="H19" s="150"/>
      <c r="I19" s="55"/>
    </row>
    <row r="20" spans="1:24" ht="18.75" x14ac:dyDescent="0.3">
      <c r="A20" s="545" t="s">
        <v>93</v>
      </c>
      <c r="B20" s="546"/>
      <c r="C20" s="546"/>
      <c r="D20" s="546"/>
      <c r="E20" s="546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5" t="s">
        <v>92</v>
      </c>
      <c r="H21" s="156"/>
      <c r="I21" s="57"/>
      <c r="J21" s="547" t="s">
        <v>110</v>
      </c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0">
        <v>2</v>
      </c>
      <c r="K23" s="50">
        <v>2</v>
      </c>
      <c r="L23" s="50">
        <v>2</v>
      </c>
      <c r="M23" s="50">
        <v>2</v>
      </c>
      <c r="N23" s="50">
        <v>2</v>
      </c>
      <c r="O23" s="50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545" t="s">
        <v>81</v>
      </c>
      <c r="B24" s="546"/>
      <c r="C24" s="546"/>
      <c r="D24" s="546"/>
      <c r="E24" s="546"/>
      <c r="F24" s="111"/>
      <c r="G24" s="112"/>
      <c r="H24" s="150"/>
      <c r="I24" s="55"/>
      <c r="V24" s="86"/>
    </row>
    <row r="25" spans="1:24" ht="18.75" x14ac:dyDescent="0.3">
      <c r="A25" s="545" t="s">
        <v>123</v>
      </c>
      <c r="B25" s="546"/>
      <c r="C25" s="546"/>
      <c r="D25" s="546"/>
      <c r="E25" s="546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547" t="s">
        <v>140</v>
      </c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5.75" x14ac:dyDescent="0.25">
      <c r="A28" s="50">
        <v>15</v>
      </c>
      <c r="B28" s="50">
        <v>50</v>
      </c>
      <c r="C28" s="50">
        <v>130</v>
      </c>
      <c r="D28" s="50">
        <v>200</v>
      </c>
      <c r="E28" s="50">
        <v>600</v>
      </c>
      <c r="F28" s="85">
        <f>SUM(A28:E28)</f>
        <v>995</v>
      </c>
      <c r="G28" s="157">
        <f>+H28-F28</f>
        <v>700</v>
      </c>
      <c r="H28" s="74">
        <f>15+50+130+200+1300</f>
        <v>1695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380">
        <v>24</v>
      </c>
    </row>
    <row r="29" spans="1:24" ht="16.5" thickBot="1" x14ac:dyDescent="0.3">
      <c r="A29" s="51"/>
      <c r="B29" s="51"/>
      <c r="C29" s="51"/>
      <c r="D29" s="51"/>
      <c r="E29" s="51"/>
      <c r="F29" s="74"/>
      <c r="G29" s="74"/>
      <c r="H29" s="74"/>
      <c r="I29" s="51"/>
      <c r="J29" s="51"/>
      <c r="K29" s="51"/>
      <c r="L29" s="51"/>
      <c r="M29" s="51"/>
      <c r="N29" s="51"/>
      <c r="O29" s="51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362" t="str">
        <f>+'04'!A29</f>
        <v>TOTAL AL 2010</v>
      </c>
      <c r="B30" s="362"/>
      <c r="C30" s="362"/>
      <c r="D30" s="362"/>
      <c r="E30" s="362"/>
      <c r="F30" s="363">
        <f>+F23+F18+F13+F7</f>
        <v>845</v>
      </c>
      <c r="G30" s="363">
        <f>+V23+V18+V13+V7</f>
        <v>90</v>
      </c>
      <c r="H30" s="74"/>
      <c r="I30" s="51"/>
      <c r="J30" s="51"/>
      <c r="K30" s="272">
        <f>+F28</f>
        <v>995</v>
      </c>
      <c r="L30" s="378">
        <f>+V28</f>
        <v>24</v>
      </c>
      <c r="M30" s="51"/>
      <c r="N30" s="51"/>
      <c r="O30" s="51"/>
      <c r="P30" s="54"/>
      <c r="Q30" s="54"/>
      <c r="R30" s="54"/>
      <c r="S30" s="54"/>
      <c r="T30" s="54"/>
      <c r="U30" s="54"/>
      <c r="V30" s="74"/>
      <c r="W30" s="340"/>
      <c r="X30" s="28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++G23+G18+G13+G7</f>
        <v>0</v>
      </c>
      <c r="G31" s="128"/>
      <c r="H31" s="128"/>
      <c r="I31" s="60"/>
      <c r="K31" s="166">
        <f>+G28</f>
        <v>700</v>
      </c>
      <c r="L31" s="167">
        <f>+W28</f>
        <v>0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+W23+W18+W13+W7</f>
        <v>0</v>
      </c>
      <c r="G32" s="130"/>
      <c r="H32" s="130"/>
    </row>
    <row r="33" spans="1:24" ht="18.75" x14ac:dyDescent="0.3">
      <c r="A33" s="545" t="s">
        <v>81</v>
      </c>
      <c r="B33" s="546"/>
      <c r="C33" s="546"/>
      <c r="D33" s="546"/>
      <c r="E33" s="546"/>
      <c r="F33" s="111"/>
      <c r="G33" s="112"/>
      <c r="H33" s="150"/>
      <c r="I33" s="55"/>
      <c r="V33" s="86"/>
    </row>
    <row r="34" spans="1:24" ht="18.75" x14ac:dyDescent="0.3">
      <c r="A34" s="545" t="s">
        <v>195</v>
      </c>
      <c r="B34" s="546"/>
      <c r="C34" s="546"/>
      <c r="D34" s="546"/>
      <c r="E34" s="546"/>
      <c r="F34" s="111"/>
      <c r="G34" s="112"/>
      <c r="H34" s="150"/>
      <c r="I34" s="55"/>
      <c r="V34" s="86"/>
    </row>
    <row r="35" spans="1:24" ht="18.75" x14ac:dyDescent="0.3">
      <c r="A35" s="138" t="s">
        <v>151</v>
      </c>
      <c r="B35" s="138"/>
      <c r="C35" s="138"/>
      <c r="D35" s="138"/>
      <c r="E35" s="138"/>
      <c r="F35" s="154" t="s">
        <v>87</v>
      </c>
      <c r="G35" s="155" t="s">
        <v>92</v>
      </c>
      <c r="H35" s="156"/>
      <c r="I35" s="57"/>
      <c r="J35" s="547" t="s">
        <v>198</v>
      </c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47"/>
      <c r="V35" s="84" t="s">
        <v>87</v>
      </c>
      <c r="W35" s="73" t="s">
        <v>92</v>
      </c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</row>
    <row r="37" spans="1:24" ht="15.75" x14ac:dyDescent="0.25">
      <c r="A37" s="50">
        <v>35</v>
      </c>
      <c r="B37" s="50">
        <v>35</v>
      </c>
      <c r="C37" s="50"/>
      <c r="D37" s="50"/>
      <c r="E37" s="50"/>
      <c r="F37" s="85">
        <f>SUM(A37:E37)</f>
        <v>70</v>
      </c>
      <c r="G37" s="157"/>
      <c r="H37" s="74"/>
      <c r="I37" s="51"/>
      <c r="J37" s="507">
        <v>2</v>
      </c>
      <c r="K37" s="507">
        <v>2</v>
      </c>
      <c r="L37" s="507">
        <v>2</v>
      </c>
      <c r="M37" s="507">
        <v>2</v>
      </c>
      <c r="N37" s="507">
        <v>2</v>
      </c>
      <c r="O37" s="507">
        <v>2</v>
      </c>
      <c r="P37" s="507">
        <v>2</v>
      </c>
      <c r="Q37" s="507">
        <v>2</v>
      </c>
      <c r="R37" s="507">
        <v>2</v>
      </c>
      <c r="S37" s="507">
        <v>2</v>
      </c>
      <c r="T37" s="507">
        <v>2</v>
      </c>
      <c r="U37" s="507">
        <v>2</v>
      </c>
      <c r="V37" s="85">
        <f>SUM(J37:U37)</f>
        <v>24</v>
      </c>
      <c r="W37" s="66">
        <f>+X37-V37</f>
        <v>0</v>
      </c>
      <c r="X37" s="380">
        <v>24</v>
      </c>
    </row>
    <row r="39" spans="1:24" ht="18.75" x14ac:dyDescent="0.3">
      <c r="A39" s="545" t="s">
        <v>81</v>
      </c>
      <c r="B39" s="546"/>
      <c r="C39" s="546"/>
      <c r="D39" s="546"/>
      <c r="E39" s="546"/>
      <c r="F39" s="111"/>
      <c r="G39" s="112"/>
      <c r="H39" s="150"/>
      <c r="I39" s="55"/>
      <c r="V39" s="86"/>
    </row>
    <row r="40" spans="1:24" ht="18.75" x14ac:dyDescent="0.3">
      <c r="A40" s="545" t="s">
        <v>229</v>
      </c>
      <c r="B40" s="546"/>
      <c r="C40" s="546"/>
      <c r="D40" s="546"/>
      <c r="E40" s="546"/>
      <c r="F40" s="111"/>
      <c r="G40" s="112"/>
      <c r="H40" s="150"/>
      <c r="I40" s="55"/>
      <c r="V40" s="86"/>
    </row>
    <row r="41" spans="1:24" ht="18.75" x14ac:dyDescent="0.3">
      <c r="A41" s="138" t="s">
        <v>151</v>
      </c>
      <c r="B41" s="138"/>
      <c r="C41" s="138"/>
      <c r="D41" s="138"/>
      <c r="E41" s="138"/>
      <c r="F41" s="154" t="s">
        <v>87</v>
      </c>
      <c r="G41" s="155" t="s">
        <v>92</v>
      </c>
      <c r="H41" s="156"/>
      <c r="I41" s="57"/>
      <c r="J41" s="547" t="s">
        <v>237</v>
      </c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84" t="s">
        <v>87</v>
      </c>
      <c r="W41" s="73" t="s">
        <v>92</v>
      </c>
    </row>
    <row r="42" spans="1:24" x14ac:dyDescent="0.25">
      <c r="A42" s="138"/>
      <c r="B42" s="138"/>
      <c r="C42" s="138"/>
      <c r="D42" s="138"/>
      <c r="E42" s="138"/>
      <c r="F42" s="154"/>
      <c r="G42" s="155" t="s">
        <v>84</v>
      </c>
      <c r="H42" s="156"/>
      <c r="I42" s="57"/>
      <c r="J42" s="46" t="s">
        <v>95</v>
      </c>
      <c r="K42" s="46" t="s">
        <v>96</v>
      </c>
      <c r="L42" s="46" t="s">
        <v>97</v>
      </c>
      <c r="M42" s="46" t="s">
        <v>98</v>
      </c>
      <c r="N42" s="46" t="s">
        <v>99</v>
      </c>
      <c r="O42" s="46" t="s">
        <v>100</v>
      </c>
      <c r="P42" s="46" t="s">
        <v>101</v>
      </c>
      <c r="Q42" s="46" t="s">
        <v>102</v>
      </c>
      <c r="R42" s="47" t="s">
        <v>103</v>
      </c>
      <c r="S42" s="46" t="s">
        <v>104</v>
      </c>
      <c r="T42" s="47" t="s">
        <v>105</v>
      </c>
      <c r="U42" s="46" t="s">
        <v>106</v>
      </c>
      <c r="V42" s="84"/>
      <c r="W42" s="66" t="s">
        <v>84</v>
      </c>
    </row>
    <row r="43" spans="1:24" ht="15.75" x14ac:dyDescent="0.25">
      <c r="A43" s="50">
        <v>30</v>
      </c>
      <c r="B43" s="50"/>
      <c r="C43" s="50"/>
      <c r="D43" s="50"/>
      <c r="E43" s="50">
        <v>0</v>
      </c>
      <c r="F43" s="85">
        <f>SUM(A43:E43)</f>
        <v>30</v>
      </c>
      <c r="G43" s="157"/>
      <c r="H43" s="74"/>
      <c r="I43" s="51"/>
      <c r="J43" s="507">
        <v>2</v>
      </c>
      <c r="K43" s="507">
        <v>2</v>
      </c>
      <c r="L43" s="507">
        <v>2</v>
      </c>
      <c r="M43" s="507">
        <v>2</v>
      </c>
      <c r="N43" s="507">
        <v>2</v>
      </c>
      <c r="O43" s="507">
        <v>2</v>
      </c>
      <c r="P43" s="507">
        <v>2</v>
      </c>
      <c r="Q43" s="507">
        <v>2</v>
      </c>
      <c r="R43" s="507">
        <v>2</v>
      </c>
      <c r="S43" s="507">
        <v>2</v>
      </c>
      <c r="T43" s="507">
        <v>2</v>
      </c>
      <c r="U43" s="507">
        <v>2</v>
      </c>
      <c r="V43" s="85">
        <f>SUM(J43:U43)</f>
        <v>24</v>
      </c>
      <c r="W43" s="66">
        <f>+X43-V43</f>
        <v>0</v>
      </c>
      <c r="X43" s="380">
        <v>24</v>
      </c>
    </row>
    <row r="45" spans="1:24" ht="18.75" x14ac:dyDescent="0.3">
      <c r="A45" s="545" t="s">
        <v>325</v>
      </c>
      <c r="B45" s="546"/>
      <c r="C45" s="546"/>
      <c r="D45" s="546"/>
      <c r="E45" s="546"/>
      <c r="F45" s="111"/>
      <c r="G45" s="112"/>
      <c r="H45" s="150"/>
    </row>
    <row r="46" spans="1:24" ht="18.75" x14ac:dyDescent="0.3">
      <c r="A46" s="138" t="s">
        <v>151</v>
      </c>
      <c r="B46" s="138"/>
      <c r="C46" s="138"/>
      <c r="D46" s="138" t="s">
        <v>326</v>
      </c>
      <c r="E46" s="138"/>
      <c r="F46" s="154" t="s">
        <v>87</v>
      </c>
      <c r="G46" s="155" t="s">
        <v>92</v>
      </c>
      <c r="H46" s="156"/>
      <c r="J46" s="547" t="s">
        <v>322</v>
      </c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84" t="s">
        <v>87</v>
      </c>
      <c r="W46" s="73" t="s">
        <v>92</v>
      </c>
    </row>
    <row r="47" spans="1:24" x14ac:dyDescent="0.25">
      <c r="A47" s="138"/>
      <c r="B47" s="138"/>
      <c r="C47" s="138"/>
      <c r="D47" s="138"/>
      <c r="E47" s="138"/>
      <c r="F47" s="154"/>
      <c r="G47" s="155" t="s">
        <v>84</v>
      </c>
      <c r="H47" s="156"/>
      <c r="J47" s="46" t="s">
        <v>95</v>
      </c>
      <c r="K47" s="46" t="s">
        <v>96</v>
      </c>
      <c r="L47" s="46" t="s">
        <v>97</v>
      </c>
      <c r="M47" s="46" t="s">
        <v>98</v>
      </c>
      <c r="N47" s="46" t="s">
        <v>99</v>
      </c>
      <c r="O47" s="46" t="s">
        <v>100</v>
      </c>
      <c r="P47" s="46" t="s">
        <v>101</v>
      </c>
      <c r="Q47" s="46" t="s">
        <v>102</v>
      </c>
      <c r="R47" s="47" t="s">
        <v>103</v>
      </c>
      <c r="S47" s="46" t="s">
        <v>104</v>
      </c>
      <c r="T47" s="47" t="s">
        <v>105</v>
      </c>
      <c r="U47" s="46" t="s">
        <v>106</v>
      </c>
      <c r="V47" s="84"/>
      <c r="W47" s="66" t="s">
        <v>84</v>
      </c>
    </row>
    <row r="48" spans="1:24" ht="15.75" x14ac:dyDescent="0.25">
      <c r="A48" s="50"/>
      <c r="B48" s="50">
        <v>0</v>
      </c>
      <c r="C48" s="50"/>
      <c r="D48" s="50">
        <v>0</v>
      </c>
      <c r="E48" s="50"/>
      <c r="F48" s="85"/>
      <c r="G48" s="157"/>
      <c r="H48" s="74"/>
      <c r="J48" s="507">
        <v>0</v>
      </c>
      <c r="K48" s="507">
        <v>0</v>
      </c>
      <c r="L48" s="507">
        <v>0</v>
      </c>
      <c r="M48" s="507">
        <v>0</v>
      </c>
      <c r="N48" s="507">
        <v>0</v>
      </c>
      <c r="O48" s="507">
        <v>0</v>
      </c>
      <c r="P48" s="507">
        <v>0</v>
      </c>
      <c r="Q48" s="507">
        <v>0</v>
      </c>
      <c r="R48" s="507">
        <v>0</v>
      </c>
      <c r="S48" s="507">
        <v>0</v>
      </c>
      <c r="T48" s="507">
        <v>0</v>
      </c>
      <c r="U48" s="507">
        <v>0</v>
      </c>
      <c r="V48" s="85">
        <f>SUM(J48:U48)</f>
        <v>0</v>
      </c>
      <c r="W48" s="66">
        <f>+X48-V48</f>
        <v>24</v>
      </c>
      <c r="X48" s="380">
        <v>24</v>
      </c>
    </row>
  </sheetData>
  <mergeCells count="24">
    <mergeCell ref="A45:E45"/>
    <mergeCell ref="J46:U46"/>
    <mergeCell ref="A39:E39"/>
    <mergeCell ref="A40:E40"/>
    <mergeCell ref="J41:U41"/>
    <mergeCell ref="A2:E2"/>
    <mergeCell ref="A19:E19"/>
    <mergeCell ref="A20:E20"/>
    <mergeCell ref="A24:E24"/>
    <mergeCell ref="J26:U26"/>
    <mergeCell ref="J4:U4"/>
    <mergeCell ref="J21:U21"/>
    <mergeCell ref="J11:U11"/>
    <mergeCell ref="A25:E25"/>
    <mergeCell ref="A33:E33"/>
    <mergeCell ref="A34:E34"/>
    <mergeCell ref="J35:U35"/>
    <mergeCell ref="A3:E3"/>
    <mergeCell ref="J16:U16"/>
    <mergeCell ref="A4:E4"/>
    <mergeCell ref="A9:E9"/>
    <mergeCell ref="A10:E10"/>
    <mergeCell ref="A14:E14"/>
    <mergeCell ref="A15:E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tabColor rgb="FF92D050"/>
  </sheetPr>
  <dimension ref="A1:X52"/>
  <sheetViews>
    <sheetView workbookViewId="0">
      <pane ySplit="2" topLeftCell="A30" activePane="bottomLeft" state="frozen"/>
      <selection pane="bottomLeft" activeCell="H38" sqref="H38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710937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</cols>
  <sheetData>
    <row r="1" spans="1:24" s="4" customFormat="1" ht="18.75" x14ac:dyDescent="0.3">
      <c r="A1" s="40" t="s">
        <v>1</v>
      </c>
      <c r="B1" s="40">
        <v>6</v>
      </c>
      <c r="C1" s="40"/>
      <c r="D1" s="40"/>
      <c r="E1" s="40"/>
      <c r="F1" s="61"/>
      <c r="G1" s="61"/>
      <c r="H1" s="6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61"/>
      <c r="W1" s="62"/>
      <c r="X1" s="63"/>
    </row>
    <row r="2" spans="1:24" s="4" customFormat="1" ht="18.75" x14ac:dyDescent="0.3">
      <c r="A2" s="373" t="s">
        <v>47</v>
      </c>
      <c r="B2" s="373"/>
      <c r="C2" s="373"/>
      <c r="D2" s="373"/>
      <c r="E2" s="373"/>
      <c r="F2" s="347"/>
      <c r="G2" s="347"/>
      <c r="H2" s="356"/>
      <c r="I2" s="34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1"/>
      <c r="W2" s="62"/>
      <c r="X2" s="63"/>
    </row>
    <row r="3" spans="1:24" s="4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61"/>
      <c r="W3" s="62"/>
      <c r="X3" s="63"/>
    </row>
    <row r="4" spans="1:24" s="12" customFormat="1" ht="18.75" x14ac:dyDescent="0.3">
      <c r="A4" s="549" t="s">
        <v>68</v>
      </c>
      <c r="B4" s="550"/>
      <c r="C4" s="550"/>
      <c r="D4" s="550"/>
      <c r="E4" s="550"/>
      <c r="F4" s="104"/>
      <c r="G4" s="146"/>
      <c r="H4" s="146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5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11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12" customFormat="1" ht="18.75" x14ac:dyDescent="0.3">
      <c r="A9" s="545" t="s">
        <v>81</v>
      </c>
      <c r="B9" s="546"/>
      <c r="C9" s="546"/>
      <c r="D9" s="546"/>
      <c r="E9" s="546"/>
      <c r="F9" s="111"/>
      <c r="G9" s="150"/>
      <c r="H9" s="150"/>
      <c r="I9" s="5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321"/>
      <c r="W9" s="72"/>
      <c r="X9" s="65"/>
    </row>
    <row r="10" spans="1:24" s="12" customFormat="1" ht="18.75" x14ac:dyDescent="0.3">
      <c r="A10" s="545" t="s">
        <v>82</v>
      </c>
      <c r="B10" s="546"/>
      <c r="C10" s="546"/>
      <c r="D10" s="546"/>
      <c r="E10" s="546"/>
      <c r="F10" s="111"/>
      <c r="G10" s="150"/>
      <c r="H10" s="150"/>
      <c r="I10" s="55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547" t="s">
        <v>108</v>
      </c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11" customFormat="1" ht="15.75" x14ac:dyDescent="0.25">
      <c r="A13" s="50">
        <v>700</v>
      </c>
      <c r="B13" s="50">
        <v>0</v>
      </c>
      <c r="C13" s="50">
        <v>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4" spans="1:24" x14ac:dyDescent="0.25">
      <c r="A14" s="49" t="s">
        <v>168</v>
      </c>
    </row>
    <row r="15" spans="1:24" ht="18.75" x14ac:dyDescent="0.3">
      <c r="A15" s="545" t="s">
        <v>81</v>
      </c>
      <c r="B15" s="546"/>
      <c r="C15" s="546"/>
      <c r="D15" s="546"/>
      <c r="E15" s="546"/>
      <c r="F15" s="111"/>
      <c r="G15" s="150"/>
      <c r="H15" s="150"/>
      <c r="I15" s="55"/>
    </row>
    <row r="16" spans="1:24" ht="18.75" x14ac:dyDescent="0.3">
      <c r="A16" s="545" t="s">
        <v>91</v>
      </c>
      <c r="B16" s="546"/>
      <c r="C16" s="546"/>
      <c r="D16" s="546"/>
      <c r="E16" s="546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5" t="s">
        <v>92</v>
      </c>
      <c r="H17" s="156"/>
      <c r="I17" s="57"/>
      <c r="J17" s="547" t="s">
        <v>109</v>
      </c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16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545" t="s">
        <v>81</v>
      </c>
      <c r="B21" s="546"/>
      <c r="C21" s="546"/>
      <c r="D21" s="546"/>
      <c r="E21" s="546"/>
      <c r="F21" s="111"/>
      <c r="G21" s="150"/>
      <c r="H21" s="150"/>
      <c r="I21" s="55"/>
    </row>
    <row r="22" spans="1:24" ht="18.75" x14ac:dyDescent="0.3">
      <c r="A22" s="545" t="s">
        <v>93</v>
      </c>
      <c r="B22" s="546"/>
      <c r="C22" s="546"/>
      <c r="D22" s="546"/>
      <c r="E22" s="546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5" t="s">
        <v>92</v>
      </c>
      <c r="H23" s="156"/>
      <c r="I23" s="57"/>
      <c r="J23" s="547" t="s">
        <v>110</v>
      </c>
      <c r="K23" s="547"/>
      <c r="L23" s="547"/>
      <c r="M23" s="547"/>
      <c r="N23" s="547"/>
      <c r="O23" s="547"/>
      <c r="P23" s="547"/>
      <c r="Q23" s="547"/>
      <c r="R23" s="547"/>
      <c r="S23" s="547"/>
      <c r="T23" s="547"/>
      <c r="U23" s="547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0">
        <v>2</v>
      </c>
      <c r="K25" s="50">
        <v>2</v>
      </c>
      <c r="L25" s="50">
        <v>2</v>
      </c>
      <c r="M25" s="50">
        <v>2</v>
      </c>
      <c r="N25" s="50">
        <v>2</v>
      </c>
      <c r="O25" s="50">
        <v>2</v>
      </c>
      <c r="P25" s="58">
        <v>2</v>
      </c>
      <c r="Q25" s="58">
        <v>2</v>
      </c>
      <c r="R25" s="58">
        <v>2</v>
      </c>
      <c r="S25" s="58">
        <v>2</v>
      </c>
      <c r="T25" s="58">
        <v>2</v>
      </c>
      <c r="U25" s="58">
        <v>2</v>
      </c>
      <c r="V25" s="157">
        <f>SUM(J25:U25)</f>
        <v>24</v>
      </c>
      <c r="W25" s="68">
        <f>+X25-V25</f>
        <v>0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1"/>
      <c r="K26" s="51"/>
      <c r="L26" s="51"/>
      <c r="M26" s="51"/>
      <c r="N26" s="51"/>
      <c r="O26" s="51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545" t="s">
        <v>81</v>
      </c>
      <c r="B27" s="546"/>
      <c r="C27" s="546"/>
      <c r="D27" s="546"/>
      <c r="E27" s="546"/>
      <c r="F27" s="111"/>
      <c r="G27" s="112"/>
      <c r="H27" s="150"/>
      <c r="I27" s="55"/>
      <c r="V27" s="86"/>
    </row>
    <row r="28" spans="1:24" ht="18.75" x14ac:dyDescent="0.3">
      <c r="A28" s="545" t="s">
        <v>123</v>
      </c>
      <c r="B28" s="546"/>
      <c r="C28" s="546"/>
      <c r="D28" s="546"/>
      <c r="E28" s="546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547" t="s">
        <v>140</v>
      </c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15</v>
      </c>
      <c r="B31" s="50">
        <v>50</v>
      </c>
      <c r="C31" s="50">
        <v>130</v>
      </c>
      <c r="D31" s="50">
        <v>200</v>
      </c>
      <c r="E31" s="50">
        <v>1000</v>
      </c>
      <c r="F31" s="85">
        <f>SUM(A31:E31)</f>
        <v>1395</v>
      </c>
      <c r="G31" s="157">
        <f>+H31-F31</f>
        <v>300</v>
      </c>
      <c r="H31" s="74">
        <f>15+50+130+200+1300</f>
        <v>1695</v>
      </c>
      <c r="I31" s="51"/>
      <c r="J31" s="58">
        <v>2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2</v>
      </c>
      <c r="W31" s="66">
        <f>+X31-V31</f>
        <v>22</v>
      </c>
      <c r="X31" s="380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1"/>
      <c r="K32" s="51"/>
      <c r="L32" s="51"/>
      <c r="M32" s="51"/>
      <c r="N32" s="51"/>
      <c r="O32" s="51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8.75" x14ac:dyDescent="0.3">
      <c r="A33" s="362" t="str">
        <f>+'05'!A30</f>
        <v>TOTAL AL 2010</v>
      </c>
      <c r="B33" s="362"/>
      <c r="C33" s="362"/>
      <c r="D33" s="362"/>
      <c r="E33" s="362"/>
      <c r="F33" s="363">
        <f>+F25+F13+F7</f>
        <v>815</v>
      </c>
      <c r="G33" s="363">
        <f>+V25+V19+V13+V7</f>
        <v>90</v>
      </c>
      <c r="H33" s="74"/>
      <c r="I33" s="51"/>
      <c r="J33" s="51"/>
      <c r="K33" s="272">
        <f>+F31</f>
        <v>1395</v>
      </c>
      <c r="L33" s="378">
        <f>+V31</f>
        <v>2</v>
      </c>
      <c r="M33" s="51"/>
      <c r="N33" s="51"/>
      <c r="O33" s="51"/>
      <c r="P33" s="54"/>
      <c r="Q33" s="54"/>
      <c r="R33" s="54"/>
      <c r="S33" s="54"/>
      <c r="T33" s="54"/>
      <c r="U33" s="54"/>
      <c r="V33" s="74"/>
      <c r="W33" s="340"/>
      <c r="X33" s="285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0</v>
      </c>
      <c r="G35" s="128"/>
      <c r="H35" s="128"/>
      <c r="I35" s="60"/>
      <c r="K35" s="166">
        <f>+G31</f>
        <v>300</v>
      </c>
      <c r="L35" s="167">
        <f>+W31</f>
        <v>22</v>
      </c>
    </row>
    <row r="36" spans="1:24" ht="15.75" thickBot="1" x14ac:dyDescent="0.3">
      <c r="G36" s="125"/>
      <c r="H36" s="125"/>
      <c r="N36" s="365"/>
      <c r="O36" s="365"/>
    </row>
    <row r="37" spans="1:24" ht="19.5" thickBot="1" x14ac:dyDescent="0.35">
      <c r="A37" s="97" t="s">
        <v>111</v>
      </c>
      <c r="B37" s="59"/>
      <c r="C37" s="59"/>
      <c r="D37" s="59"/>
      <c r="E37" s="59"/>
      <c r="F37" s="127">
        <f>+W25+W19+W13+W7</f>
        <v>0</v>
      </c>
      <c r="G37" s="130"/>
      <c r="H37" s="130"/>
      <c r="N37" s="379">
        <v>100</v>
      </c>
      <c r="O37" s="365" t="s">
        <v>169</v>
      </c>
    </row>
    <row r="38" spans="1:24" ht="18.75" x14ac:dyDescent="0.3">
      <c r="A38" s="545" t="s">
        <v>81</v>
      </c>
      <c r="B38" s="546"/>
      <c r="C38" s="546"/>
      <c r="D38" s="546"/>
      <c r="E38" s="546"/>
      <c r="F38" s="111"/>
      <c r="G38" s="112"/>
      <c r="H38" s="150"/>
      <c r="I38" s="55"/>
      <c r="V38" s="86"/>
    </row>
    <row r="39" spans="1:24" ht="18.75" x14ac:dyDescent="0.3">
      <c r="A39" s="545" t="s">
        <v>195</v>
      </c>
      <c r="B39" s="546"/>
      <c r="C39" s="546"/>
      <c r="D39" s="546"/>
      <c r="E39" s="546"/>
      <c r="F39" s="111"/>
      <c r="G39" s="112"/>
      <c r="H39" s="150"/>
      <c r="I39" s="55"/>
      <c r="V39" s="86"/>
    </row>
    <row r="40" spans="1:24" ht="18.75" x14ac:dyDescent="0.3">
      <c r="A40" s="138" t="s">
        <v>151</v>
      </c>
      <c r="B40" s="138"/>
      <c r="C40" s="138"/>
      <c r="D40" s="138"/>
      <c r="E40" s="138" t="s">
        <v>149</v>
      </c>
      <c r="F40" s="154" t="s">
        <v>87</v>
      </c>
      <c r="G40" s="155" t="s">
        <v>92</v>
      </c>
      <c r="H40" s="156"/>
      <c r="I40" s="57"/>
      <c r="J40" s="547" t="s">
        <v>206</v>
      </c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84" t="s">
        <v>87</v>
      </c>
      <c r="W40" s="73" t="s">
        <v>92</v>
      </c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>
        <v>35</v>
      </c>
      <c r="B42" s="50"/>
      <c r="C42" s="50"/>
      <c r="D42" s="50"/>
      <c r="E42" s="50"/>
      <c r="F42" s="85">
        <f>SUM(A42:E42)</f>
        <v>35</v>
      </c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3" spans="1:24" ht="18.75" x14ac:dyDescent="0.3">
      <c r="A43" s="545" t="s">
        <v>81</v>
      </c>
      <c r="B43" s="546"/>
      <c r="C43" s="546"/>
      <c r="D43" s="546"/>
      <c r="E43" s="546"/>
      <c r="F43" s="111"/>
      <c r="G43" s="112"/>
      <c r="H43" s="150"/>
      <c r="I43" s="55"/>
      <c r="V43" s="86"/>
    </row>
    <row r="44" spans="1:24" ht="18.75" x14ac:dyDescent="0.3">
      <c r="A44" s="545" t="s">
        <v>229</v>
      </c>
      <c r="B44" s="546"/>
      <c r="C44" s="546"/>
      <c r="D44" s="546"/>
      <c r="E44" s="546"/>
      <c r="F44" s="111"/>
      <c r="G44" s="112"/>
      <c r="H44" s="150"/>
      <c r="I44" s="55"/>
      <c r="V44" s="86"/>
    </row>
    <row r="45" spans="1:24" ht="18.75" x14ac:dyDescent="0.3">
      <c r="A45" s="138" t="s">
        <v>151</v>
      </c>
      <c r="B45" s="138"/>
      <c r="C45" s="138"/>
      <c r="D45" s="138"/>
      <c r="E45" s="138" t="s">
        <v>295</v>
      </c>
      <c r="F45" s="154" t="s">
        <v>87</v>
      </c>
      <c r="G45" s="155" t="s">
        <v>92</v>
      </c>
      <c r="H45" s="156"/>
      <c r="I45" s="57"/>
      <c r="J45" s="547" t="s">
        <v>233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</row>
    <row r="46" spans="1:24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57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</row>
    <row r="47" spans="1:24" ht="15.75" x14ac:dyDescent="0.25">
      <c r="A47" s="50">
        <v>30</v>
      </c>
      <c r="B47" s="50"/>
      <c r="C47" s="50"/>
      <c r="D47" s="50"/>
      <c r="E47" s="50">
        <v>500</v>
      </c>
      <c r="F47" s="85">
        <f>SUM(A47:E47)</f>
        <v>530</v>
      </c>
      <c r="G47" s="157"/>
      <c r="H47" s="74"/>
      <c r="I47" s="51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  <row r="49" spans="1:24" ht="18.75" x14ac:dyDescent="0.3">
      <c r="A49" s="545" t="s">
        <v>325</v>
      </c>
      <c r="B49" s="546"/>
      <c r="C49" s="546"/>
      <c r="D49" s="546"/>
      <c r="E49" s="546"/>
      <c r="F49" s="111"/>
      <c r="G49" s="112"/>
      <c r="H49" s="150"/>
    </row>
    <row r="50" spans="1:24" ht="18.75" x14ac:dyDescent="0.3">
      <c r="A50" s="138" t="s">
        <v>151</v>
      </c>
      <c r="B50" s="138"/>
      <c r="C50" s="138"/>
      <c r="D50" s="138"/>
      <c r="E50" s="138"/>
      <c r="F50" s="154" t="s">
        <v>87</v>
      </c>
      <c r="G50" s="155" t="s">
        <v>92</v>
      </c>
      <c r="H50" s="156"/>
      <c r="J50" s="547" t="s">
        <v>322</v>
      </c>
      <c r="K50" s="547"/>
      <c r="L50" s="547"/>
      <c r="M50" s="547"/>
      <c r="N50" s="547"/>
      <c r="O50" s="547"/>
      <c r="P50" s="547"/>
      <c r="Q50" s="547"/>
      <c r="R50" s="547"/>
      <c r="S50" s="547"/>
      <c r="T50" s="547"/>
      <c r="U50" s="547"/>
      <c r="V50" s="84" t="s">
        <v>87</v>
      </c>
      <c r="W50" s="73" t="s">
        <v>92</v>
      </c>
    </row>
    <row r="51" spans="1:24" x14ac:dyDescent="0.25">
      <c r="A51" s="138"/>
      <c r="B51" s="138"/>
      <c r="C51" s="138"/>
      <c r="D51" s="138"/>
      <c r="E51" s="138"/>
      <c r="F51" s="154"/>
      <c r="G51" s="155" t="s">
        <v>84</v>
      </c>
      <c r="H51" s="156"/>
      <c r="J51" s="46" t="s">
        <v>95</v>
      </c>
      <c r="K51" s="46" t="s">
        <v>96</v>
      </c>
      <c r="L51" s="46" t="s">
        <v>97</v>
      </c>
      <c r="M51" s="46" t="s">
        <v>98</v>
      </c>
      <c r="N51" s="46" t="s">
        <v>99</v>
      </c>
      <c r="O51" s="46" t="s">
        <v>100</v>
      </c>
      <c r="P51" s="46" t="s">
        <v>101</v>
      </c>
      <c r="Q51" s="46" t="s">
        <v>102</v>
      </c>
      <c r="R51" s="47" t="s">
        <v>103</v>
      </c>
      <c r="S51" s="46" t="s">
        <v>104</v>
      </c>
      <c r="T51" s="47" t="s">
        <v>105</v>
      </c>
      <c r="U51" s="46" t="s">
        <v>106</v>
      </c>
      <c r="V51" s="84"/>
      <c r="W51" s="66" t="s">
        <v>84</v>
      </c>
    </row>
    <row r="52" spans="1:24" ht="15.75" x14ac:dyDescent="0.25">
      <c r="A52" s="50"/>
      <c r="B52" s="50">
        <v>0</v>
      </c>
      <c r="C52" s="50"/>
      <c r="D52" s="50">
        <v>0</v>
      </c>
      <c r="E52" s="50"/>
      <c r="F52" s="85"/>
      <c r="G52" s="157"/>
      <c r="H52" s="74"/>
      <c r="J52" s="507">
        <v>0</v>
      </c>
      <c r="K52" s="507">
        <v>0</v>
      </c>
      <c r="L52" s="507">
        <v>0</v>
      </c>
      <c r="M52" s="507">
        <v>0</v>
      </c>
      <c r="N52" s="507">
        <v>0</v>
      </c>
      <c r="O52" s="507">
        <v>0</v>
      </c>
      <c r="P52" s="507">
        <v>0</v>
      </c>
      <c r="Q52" s="507">
        <v>0</v>
      </c>
      <c r="R52" s="507">
        <v>0</v>
      </c>
      <c r="S52" s="507">
        <v>0</v>
      </c>
      <c r="T52" s="507">
        <v>0</v>
      </c>
      <c r="U52" s="507">
        <v>0</v>
      </c>
      <c r="V52" s="85">
        <f>SUM(J52:U52)</f>
        <v>0</v>
      </c>
      <c r="W52" s="66">
        <f>+X52-V52</f>
        <v>24</v>
      </c>
      <c r="X52" s="380">
        <v>24</v>
      </c>
    </row>
  </sheetData>
  <mergeCells count="22">
    <mergeCell ref="A49:E49"/>
    <mergeCell ref="J50:U50"/>
    <mergeCell ref="A4:E4"/>
    <mergeCell ref="A9:E9"/>
    <mergeCell ref="J29:U29"/>
    <mergeCell ref="J4:U4"/>
    <mergeCell ref="J23:U23"/>
    <mergeCell ref="J11:U11"/>
    <mergeCell ref="A28:E28"/>
    <mergeCell ref="A10:E10"/>
    <mergeCell ref="A15:E15"/>
    <mergeCell ref="A16:E16"/>
    <mergeCell ref="A21:E21"/>
    <mergeCell ref="A22:E22"/>
    <mergeCell ref="A27:E27"/>
    <mergeCell ref="J17:U17"/>
    <mergeCell ref="A43:E43"/>
    <mergeCell ref="A44:E44"/>
    <mergeCell ref="J45:U45"/>
    <mergeCell ref="A38:E38"/>
    <mergeCell ref="A39:E39"/>
    <mergeCell ref="J40:U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X51"/>
  <sheetViews>
    <sheetView workbookViewId="0">
      <pane ySplit="2" topLeftCell="A36" activePane="bottomLeft" state="frozen"/>
      <selection pane="bottomLeft" activeCell="E53" sqref="E53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11.42578125" style="380"/>
    <col min="25" max="16384" width="11.42578125" style="49"/>
  </cols>
  <sheetData>
    <row r="1" spans="1:24" s="40" customFormat="1" ht="18.75" x14ac:dyDescent="0.3">
      <c r="A1" s="40" t="s">
        <v>1</v>
      </c>
      <c r="B1" s="40">
        <v>7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48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5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300</v>
      </c>
      <c r="B13" s="50">
        <v>300</v>
      </c>
      <c r="C13" s="50">
        <v>100</v>
      </c>
      <c r="D13" s="50"/>
      <c r="E13" s="50">
        <v>0</v>
      </c>
      <c r="F13" s="310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5" t="s">
        <v>92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5" t="s">
        <v>92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0">
        <v>2</v>
      </c>
      <c r="K25" s="50">
        <v>2</v>
      </c>
      <c r="L25" s="50">
        <v>2</v>
      </c>
      <c r="M25" s="50">
        <v>2</v>
      </c>
      <c r="N25" s="50">
        <v>2</v>
      </c>
      <c r="O25" s="50">
        <v>2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157">
        <f>SUM(J25:U25)</f>
        <v>12</v>
      </c>
      <c r="W25" s="66">
        <f>+X25-V25</f>
        <v>12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1"/>
      <c r="K26" s="51"/>
      <c r="L26" s="51"/>
      <c r="M26" s="51"/>
      <c r="N26" s="51"/>
      <c r="O26" s="51"/>
      <c r="P26" s="54"/>
      <c r="Q26" s="54"/>
      <c r="R26" s="54"/>
      <c r="S26" s="54"/>
      <c r="T26" s="54"/>
      <c r="U26" s="54"/>
      <c r="V26" s="74"/>
      <c r="W26" s="75"/>
    </row>
    <row r="27" spans="1:24" ht="18.75" x14ac:dyDescent="0.3">
      <c r="A27" s="98" t="s">
        <v>81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98" t="s">
        <v>123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159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100" t="s">
        <v>140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15</v>
      </c>
      <c r="B31" s="50">
        <v>0</v>
      </c>
      <c r="C31" s="50">
        <v>130</v>
      </c>
      <c r="D31" s="50">
        <v>200</v>
      </c>
      <c r="E31" s="50">
        <v>800</v>
      </c>
      <c r="F31" s="85">
        <f>SUM(A31:E31)</f>
        <v>1145</v>
      </c>
      <c r="G31" s="157">
        <f>+H31-F31</f>
        <v>550</v>
      </c>
      <c r="H31" s="74">
        <f>15+50+130+200+1300</f>
        <v>1695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380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1"/>
      <c r="K32" s="51"/>
      <c r="L32" s="51"/>
      <c r="M32" s="51"/>
      <c r="N32" s="51"/>
      <c r="O32" s="51"/>
      <c r="P32" s="54"/>
      <c r="Q32" s="54"/>
      <c r="R32" s="54"/>
      <c r="S32" s="54"/>
      <c r="T32" s="54"/>
      <c r="U32" s="54"/>
      <c r="V32" s="74"/>
      <c r="W32" s="75"/>
    </row>
    <row r="33" spans="1:24" ht="18.75" x14ac:dyDescent="0.3">
      <c r="A33" s="362" t="str">
        <f>+'06'!A33</f>
        <v>TOTAL AL 2010</v>
      </c>
      <c r="B33" s="362"/>
      <c r="C33" s="362"/>
      <c r="D33" s="362"/>
      <c r="E33" s="362"/>
      <c r="F33" s="363">
        <f>+F25+F19+F13+F7</f>
        <v>845</v>
      </c>
      <c r="G33" s="363">
        <f>+V25+V19+V13+V7</f>
        <v>78</v>
      </c>
      <c r="H33" s="74"/>
      <c r="I33" s="51"/>
      <c r="J33" s="51"/>
      <c r="K33" s="272">
        <f>+F31</f>
        <v>1145</v>
      </c>
      <c r="L33" s="378">
        <f>+V31</f>
        <v>0</v>
      </c>
      <c r="M33" s="51"/>
      <c r="N33" s="51"/>
      <c r="O33" s="51"/>
      <c r="P33" s="54"/>
      <c r="Q33" s="54"/>
      <c r="R33" s="54"/>
      <c r="S33" s="54"/>
      <c r="T33" s="54"/>
      <c r="U33" s="54"/>
      <c r="V33" s="74"/>
      <c r="W33" s="75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0</v>
      </c>
      <c r="G35" s="128"/>
      <c r="H35" s="128"/>
      <c r="I35" s="60"/>
      <c r="K35" s="166">
        <f>+G31</f>
        <v>550</v>
      </c>
      <c r="L35" s="167">
        <f>+W31</f>
        <v>24</v>
      </c>
    </row>
    <row r="36" spans="1:24" ht="19.5" thickBot="1" x14ac:dyDescent="0.35">
      <c r="A36" s="97" t="s">
        <v>111</v>
      </c>
      <c r="B36" s="59"/>
      <c r="C36" s="59"/>
      <c r="D36" s="59"/>
      <c r="E36" s="59"/>
      <c r="F36" s="127">
        <f>+W25+W19++W13+W7</f>
        <v>12</v>
      </c>
      <c r="G36" s="130"/>
      <c r="H36" s="130"/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195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38"/>
      <c r="F39" s="154" t="s">
        <v>87</v>
      </c>
      <c r="G39" s="155" t="s">
        <v>92</v>
      </c>
      <c r="H39" s="156"/>
      <c r="I39" s="57"/>
      <c r="J39" s="100" t="s">
        <v>198</v>
      </c>
      <c r="K39" s="101"/>
      <c r="L39" s="101"/>
      <c r="M39" s="101"/>
      <c r="N39" s="101"/>
      <c r="O39" s="101" t="s">
        <v>200</v>
      </c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35</v>
      </c>
      <c r="B41" s="50">
        <v>0</v>
      </c>
      <c r="C41" s="50"/>
      <c r="D41" s="50">
        <v>0</v>
      </c>
      <c r="E41" s="50"/>
      <c r="F41" s="85">
        <f>SUM(A41:E41)</f>
        <v>35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2" spans="1:24" ht="18.75" x14ac:dyDescent="0.3">
      <c r="A42" s="98" t="s">
        <v>81</v>
      </c>
      <c r="B42" s="99"/>
      <c r="C42" s="99"/>
      <c r="D42" s="99"/>
      <c r="E42" s="99"/>
      <c r="F42" s="111"/>
      <c r="G42" s="112"/>
      <c r="H42" s="150"/>
      <c r="I42" s="55"/>
      <c r="V42" s="86"/>
    </row>
    <row r="43" spans="1:24" ht="18.75" x14ac:dyDescent="0.3">
      <c r="A43" s="98"/>
      <c r="B43" s="99"/>
      <c r="C43" s="99"/>
      <c r="D43" s="99"/>
      <c r="E43" s="99"/>
      <c r="F43" s="111"/>
      <c r="G43" s="112"/>
      <c r="H43" s="150"/>
      <c r="I43" s="55"/>
      <c r="V43" s="86"/>
    </row>
    <row r="44" spans="1:24" ht="18.75" x14ac:dyDescent="0.3">
      <c r="A44" s="138" t="s">
        <v>229</v>
      </c>
      <c r="B44" s="138"/>
      <c r="C44" s="138"/>
      <c r="D44" s="138"/>
      <c r="E44" s="138" t="s">
        <v>295</v>
      </c>
      <c r="F44" s="154" t="s">
        <v>87</v>
      </c>
      <c r="G44" s="155" t="s">
        <v>92</v>
      </c>
      <c r="H44" s="156"/>
      <c r="I44" s="57"/>
      <c r="J44" s="100" t="s">
        <v>233</v>
      </c>
      <c r="K44" s="101"/>
      <c r="L44" s="101"/>
      <c r="M44" s="101"/>
      <c r="N44" s="101"/>
      <c r="O44" s="101">
        <v>2013</v>
      </c>
      <c r="P44" s="101"/>
      <c r="Q44" s="101"/>
      <c r="R44" s="101"/>
      <c r="S44" s="101"/>
      <c r="T44" s="101"/>
      <c r="U44" s="345"/>
      <c r="V44" s="84" t="s">
        <v>87</v>
      </c>
      <c r="W44" s="73" t="s">
        <v>92</v>
      </c>
    </row>
    <row r="45" spans="1:24" x14ac:dyDescent="0.25">
      <c r="A45" s="138"/>
      <c r="B45" s="138"/>
      <c r="C45" s="138"/>
      <c r="D45" s="138"/>
      <c r="E45" s="138" t="s">
        <v>302</v>
      </c>
      <c r="F45" s="154"/>
      <c r="G45" s="155" t="s">
        <v>84</v>
      </c>
      <c r="H45" s="156"/>
      <c r="I45" s="57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</row>
    <row r="46" spans="1:24" ht="15.75" x14ac:dyDescent="0.25">
      <c r="A46" s="50">
        <v>30</v>
      </c>
      <c r="B46" s="50">
        <v>0</v>
      </c>
      <c r="C46" s="50"/>
      <c r="D46" s="50">
        <v>0</v>
      </c>
      <c r="E46" s="50">
        <v>500</v>
      </c>
      <c r="F46" s="85">
        <f>SUM(A46:E46)</f>
        <v>530</v>
      </c>
      <c r="G46" s="157"/>
      <c r="H46" s="74"/>
      <c r="I46" s="51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  <row r="48" spans="1:24" customFormat="1" ht="18.75" x14ac:dyDescent="0.3">
      <c r="A48" s="545" t="s">
        <v>325</v>
      </c>
      <c r="B48" s="546"/>
      <c r="C48" s="546"/>
      <c r="D48" s="546"/>
      <c r="E48" s="546"/>
      <c r="F48" s="111"/>
      <c r="G48" s="112"/>
      <c r="H48" s="150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70"/>
      <c r="W48" s="71"/>
      <c r="X48" s="380"/>
    </row>
    <row r="49" spans="1:24" customFormat="1" ht="18.75" x14ac:dyDescent="0.3">
      <c r="A49" s="138" t="s">
        <v>151</v>
      </c>
      <c r="B49" s="138"/>
      <c r="C49" s="138"/>
      <c r="D49" s="138" t="s">
        <v>326</v>
      </c>
      <c r="E49" s="138"/>
      <c r="F49" s="154" t="s">
        <v>87</v>
      </c>
      <c r="G49" s="155" t="s">
        <v>92</v>
      </c>
      <c r="H49" s="156"/>
      <c r="I49" s="49"/>
      <c r="J49" s="547" t="s">
        <v>322</v>
      </c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7"/>
      <c r="V49" s="84" t="s">
        <v>87</v>
      </c>
      <c r="W49" s="73" t="s">
        <v>92</v>
      </c>
      <c r="X49" s="380"/>
    </row>
    <row r="50" spans="1:24" customFormat="1" x14ac:dyDescent="0.25">
      <c r="A50" s="138"/>
      <c r="B50" s="138"/>
      <c r="C50" s="138"/>
      <c r="D50" s="138"/>
      <c r="E50" s="138"/>
      <c r="F50" s="154"/>
      <c r="G50" s="155" t="s">
        <v>84</v>
      </c>
      <c r="H50" s="156"/>
      <c r="I50" s="49"/>
      <c r="J50" s="46" t="s">
        <v>95</v>
      </c>
      <c r="K50" s="46" t="s">
        <v>96</v>
      </c>
      <c r="L50" s="46" t="s">
        <v>97</v>
      </c>
      <c r="M50" s="46" t="s">
        <v>98</v>
      </c>
      <c r="N50" s="46" t="s">
        <v>99</v>
      </c>
      <c r="O50" s="46" t="s">
        <v>100</v>
      </c>
      <c r="P50" s="46" t="s">
        <v>101</v>
      </c>
      <c r="Q50" s="46" t="s">
        <v>102</v>
      </c>
      <c r="R50" s="47" t="s">
        <v>103</v>
      </c>
      <c r="S50" s="46" t="s">
        <v>104</v>
      </c>
      <c r="T50" s="47" t="s">
        <v>105</v>
      </c>
      <c r="U50" s="46" t="s">
        <v>106</v>
      </c>
      <c r="V50" s="84"/>
      <c r="W50" s="66" t="s">
        <v>84</v>
      </c>
      <c r="X50" s="380"/>
    </row>
    <row r="51" spans="1:24" customFormat="1" ht="15.75" x14ac:dyDescent="0.25">
      <c r="A51" s="50"/>
      <c r="B51" s="50">
        <v>0</v>
      </c>
      <c r="C51" s="50"/>
      <c r="D51" s="50">
        <v>0</v>
      </c>
      <c r="E51" s="50"/>
      <c r="F51" s="85"/>
      <c r="G51" s="157"/>
      <c r="H51" s="74"/>
      <c r="I51" s="49"/>
      <c r="J51" s="507">
        <v>0</v>
      </c>
      <c r="K51" s="507">
        <v>0</v>
      </c>
      <c r="L51" s="507">
        <v>0</v>
      </c>
      <c r="M51" s="507">
        <v>0</v>
      </c>
      <c r="N51" s="507">
        <v>0</v>
      </c>
      <c r="O51" s="507">
        <v>0</v>
      </c>
      <c r="P51" s="507">
        <v>0</v>
      </c>
      <c r="Q51" s="507">
        <v>0</v>
      </c>
      <c r="R51" s="507">
        <v>0</v>
      </c>
      <c r="S51" s="507">
        <v>0</v>
      </c>
      <c r="T51" s="507">
        <v>0</v>
      </c>
      <c r="U51" s="507">
        <v>0</v>
      </c>
      <c r="V51" s="85">
        <f>SUM(J51:U51)</f>
        <v>0</v>
      </c>
      <c r="W51" s="66">
        <f>+X51-V51</f>
        <v>24</v>
      </c>
      <c r="X51" s="380">
        <v>24</v>
      </c>
    </row>
  </sheetData>
  <mergeCells count="2">
    <mergeCell ref="A48:E48"/>
    <mergeCell ref="J49:U4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X47"/>
  <sheetViews>
    <sheetView workbookViewId="0">
      <pane ySplit="2" topLeftCell="A30" activePane="bottomLeft" state="frozen"/>
      <selection pane="bottomLeft" activeCell="I49" sqref="I49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</cols>
  <sheetData>
    <row r="1" spans="1:24" s="4" customFormat="1" ht="18.75" x14ac:dyDescent="0.3">
      <c r="A1" s="40" t="s">
        <v>1</v>
      </c>
      <c r="B1" s="40">
        <v>8</v>
      </c>
      <c r="C1" s="40"/>
      <c r="D1" s="40"/>
      <c r="E1" s="40"/>
      <c r="F1" s="61"/>
      <c r="G1" s="61"/>
      <c r="H1" s="6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61"/>
      <c r="W1" s="62"/>
      <c r="X1" s="63"/>
    </row>
    <row r="2" spans="1:24" s="4" customFormat="1" ht="18.75" x14ac:dyDescent="0.3">
      <c r="A2" s="364" t="s">
        <v>49</v>
      </c>
      <c r="B2" s="364"/>
      <c r="C2" s="364"/>
      <c r="D2" s="364"/>
      <c r="E2" s="364"/>
      <c r="F2" s="347"/>
      <c r="G2" s="347"/>
      <c r="H2" s="356"/>
      <c r="I2" s="34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1"/>
      <c r="W2" s="62"/>
      <c r="X2" s="63"/>
    </row>
    <row r="3" spans="1:24" s="4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61"/>
      <c r="W3" s="62"/>
      <c r="X3" s="63"/>
    </row>
    <row r="4" spans="1:24" s="12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11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12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321"/>
      <c r="W8" s="72"/>
      <c r="X8" s="65"/>
    </row>
    <row r="9" spans="1:24" s="12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11" customFormat="1" ht="15.75" x14ac:dyDescent="0.25">
      <c r="A12" s="50">
        <v>200</v>
      </c>
      <c r="B12" s="50">
        <v>400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16" customFormat="1" ht="15.75" x14ac:dyDescent="0.25">
      <c r="A17" s="50">
        <v>0</v>
      </c>
      <c r="B17" s="50">
        <v>0</v>
      </c>
      <c r="C17" s="50">
        <v>10</v>
      </c>
      <c r="D17" s="50"/>
      <c r="E17" s="50">
        <v>0</v>
      </c>
      <c r="F17" s="157">
        <f>SUM(A17:E17)</f>
        <v>10</v>
      </c>
      <c r="G17" s="157">
        <f>+H17-F17</f>
        <v>20</v>
      </c>
      <c r="H17" s="74">
        <v>30</v>
      </c>
      <c r="I17" s="51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368">
        <f>SUM(J17:U17)</f>
        <v>0</v>
      </c>
      <c r="W17" s="68">
        <f>+X17-V17</f>
        <v>24</v>
      </c>
      <c r="X17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5" t="s">
        <v>92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0</v>
      </c>
      <c r="C23" s="50">
        <v>0</v>
      </c>
      <c r="D23" s="50"/>
      <c r="E23" s="50">
        <v>0</v>
      </c>
      <c r="F23" s="157">
        <f>SUM(A23:E23)</f>
        <v>0</v>
      </c>
      <c r="G23" s="157">
        <f>+H23-F23</f>
        <v>15</v>
      </c>
      <c r="H23" s="74">
        <v>15</v>
      </c>
      <c r="I23" s="51"/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157">
        <f>SUM(J23:U23)</f>
        <v>0</v>
      </c>
      <c r="W23" s="68">
        <f>+X23-V23</f>
        <v>24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160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0</v>
      </c>
      <c r="B28" s="50">
        <v>0</v>
      </c>
      <c r="C28" s="50">
        <v>114</v>
      </c>
      <c r="D28" s="50">
        <v>200</v>
      </c>
      <c r="E28" s="50">
        <v>300</v>
      </c>
      <c r="F28" s="85">
        <f>SUM(A28:E28)</f>
        <v>614</v>
      </c>
      <c r="G28" s="157">
        <f>+H28-F28</f>
        <v>1081</v>
      </c>
      <c r="H28" s="74">
        <f>15+50+130+200+1300</f>
        <v>1695</v>
      </c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380">
        <v>24</v>
      </c>
    </row>
    <row r="29" spans="1:24" ht="19.5" thickBot="1" x14ac:dyDescent="0.35">
      <c r="A29" s="362" t="str">
        <f>+'07'!A33</f>
        <v>TOTAL AL 2010</v>
      </c>
      <c r="B29" s="362"/>
      <c r="C29" s="362"/>
      <c r="D29" s="362"/>
      <c r="E29" s="362"/>
      <c r="F29" s="363">
        <f>+F23+F17+F12+F7</f>
        <v>810</v>
      </c>
      <c r="G29" s="363">
        <f>+V23+V17+V12+V7</f>
        <v>42</v>
      </c>
      <c r="H29" s="74"/>
      <c r="I29" s="51"/>
      <c r="J29" s="54"/>
      <c r="K29" s="162">
        <f>+F28</f>
        <v>614</v>
      </c>
      <c r="L29" s="163">
        <f>+V28</f>
        <v>0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+G23+G17+G12+G7</f>
        <v>35</v>
      </c>
      <c r="G30" s="128"/>
      <c r="H30" s="128"/>
      <c r="I30" s="60"/>
      <c r="K30" s="166">
        <f>+G28</f>
        <v>1081</v>
      </c>
      <c r="L30" s="167">
        <f>+W28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+W23+W17+W12+W7</f>
        <v>48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0</v>
      </c>
      <c r="B36" s="50">
        <v>0</v>
      </c>
      <c r="C36" s="50"/>
      <c r="D36" s="50">
        <v>0</v>
      </c>
      <c r="E36" s="50">
        <v>0</v>
      </c>
      <c r="F36" s="85">
        <f>SUM(A36:E36)</f>
        <v>0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</row>
    <row r="40" spans="1:24" ht="18.75" x14ac:dyDescent="0.3">
      <c r="A40" s="138" t="s">
        <v>151</v>
      </c>
      <c r="B40" s="138"/>
      <c r="C40" s="138"/>
      <c r="D40" s="138"/>
      <c r="E40" s="138" t="s">
        <v>149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>
        <v>0</v>
      </c>
      <c r="B42" s="50">
        <v>0</v>
      </c>
      <c r="C42" s="50"/>
      <c r="D42" s="50">
        <v>0</v>
      </c>
      <c r="E42" s="50">
        <v>0</v>
      </c>
      <c r="F42" s="85">
        <f>SUM(A42:E42)</f>
        <v>0</v>
      </c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4" spans="1:24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</row>
    <row r="45" spans="1:24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</row>
    <row r="46" spans="1:24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</row>
    <row r="47" spans="1:24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55"/>
  <sheetViews>
    <sheetView workbookViewId="0">
      <pane ySplit="2" topLeftCell="A39" activePane="bottomLeft" state="frozen"/>
      <selection pane="bottomLeft" activeCell="E58" sqref="E58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9.42578125" style="132" bestFit="1" customWidth="1"/>
    <col min="8" max="8" width="9.28515625" style="132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9.5" thickBot="1" x14ac:dyDescent="0.35">
      <c r="A1" s="40" t="s">
        <v>1</v>
      </c>
      <c r="B1" s="41">
        <v>9</v>
      </c>
      <c r="F1" s="61"/>
      <c r="G1" s="61"/>
      <c r="H1" s="61"/>
      <c r="V1" s="61"/>
      <c r="W1" s="62"/>
      <c r="X1" s="63"/>
    </row>
    <row r="2" spans="1:24" s="40" customFormat="1" ht="19.5" thickBot="1" x14ac:dyDescent="0.35">
      <c r="A2" s="133" t="s">
        <v>7</v>
      </c>
      <c r="B2" s="134"/>
      <c r="C2" s="134"/>
      <c r="D2" s="134"/>
      <c r="E2" s="134"/>
      <c r="F2" s="144"/>
      <c r="G2" s="258"/>
      <c r="H2" s="258"/>
      <c r="I2" s="91"/>
      <c r="V2" s="61"/>
      <c r="W2" s="62"/>
      <c r="X2" s="63"/>
    </row>
    <row r="3" spans="1:24" s="40" customFormat="1" ht="18.75" x14ac:dyDescent="0.3">
      <c r="A3" s="551" t="s">
        <v>81</v>
      </c>
      <c r="B3" s="552"/>
      <c r="C3" s="552"/>
      <c r="D3" s="552"/>
      <c r="E3" s="552"/>
      <c r="F3" s="145"/>
      <c r="G3" s="103"/>
      <c r="H3" s="103"/>
      <c r="I3" s="42"/>
      <c r="V3" s="61"/>
      <c r="W3" s="62"/>
      <c r="X3" s="63"/>
    </row>
    <row r="4" spans="1:24" s="43" customFormat="1" ht="18.75" x14ac:dyDescent="0.3">
      <c r="A4" s="549" t="s">
        <v>68</v>
      </c>
      <c r="B4" s="550"/>
      <c r="C4" s="550"/>
      <c r="D4" s="550"/>
      <c r="E4" s="550"/>
      <c r="F4" s="104"/>
      <c r="G4" s="259"/>
      <c r="H4" s="260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261" t="s">
        <v>92</v>
      </c>
      <c r="H5" s="262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261" t="s">
        <v>84</v>
      </c>
      <c r="H6" s="262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85">
        <f>SUM(A7:E7)</f>
        <v>100</v>
      </c>
      <c r="G7" s="263">
        <f>+H7-F7</f>
        <v>0</v>
      </c>
      <c r="H7" s="26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10"/>
      <c r="H8" s="110"/>
      <c r="I8" s="54"/>
      <c r="V8" s="86"/>
    </row>
    <row r="9" spans="1:24" s="43" customFormat="1" ht="18.75" x14ac:dyDescent="0.3">
      <c r="A9" s="545" t="s">
        <v>81</v>
      </c>
      <c r="B9" s="546"/>
      <c r="C9" s="546"/>
      <c r="D9" s="546"/>
      <c r="E9" s="546"/>
      <c r="F9" s="111"/>
      <c r="G9" s="265"/>
      <c r="H9" s="113"/>
      <c r="I9" s="55"/>
      <c r="V9" s="87"/>
      <c r="W9" s="72"/>
      <c r="X9" s="65"/>
    </row>
    <row r="10" spans="1:24" s="43" customFormat="1" ht="18.75" x14ac:dyDescent="0.3">
      <c r="A10" s="545" t="s">
        <v>82</v>
      </c>
      <c r="B10" s="546"/>
      <c r="C10" s="546"/>
      <c r="D10" s="546"/>
      <c r="E10" s="546"/>
      <c r="F10" s="111"/>
      <c r="G10" s="265"/>
      <c r="H10" s="113"/>
      <c r="I10" s="55"/>
      <c r="V10" s="87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136"/>
      <c r="F11" s="151" t="s">
        <v>67</v>
      </c>
      <c r="G11" s="266" t="s">
        <v>92</v>
      </c>
      <c r="H11" s="267"/>
      <c r="I11" s="56"/>
      <c r="J11" s="547" t="s">
        <v>108</v>
      </c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84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136"/>
      <c r="F12" s="154"/>
      <c r="G12" s="268" t="s">
        <v>84</v>
      </c>
      <c r="H12" s="103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84"/>
      <c r="W12" s="66" t="s">
        <v>84</v>
      </c>
    </row>
    <row r="13" spans="1:24" s="53" customFormat="1" ht="15.75" x14ac:dyDescent="0.25">
      <c r="A13" s="50">
        <v>0</v>
      </c>
      <c r="B13" s="50">
        <v>600</v>
      </c>
      <c r="C13" s="50">
        <v>100</v>
      </c>
      <c r="D13" s="50"/>
      <c r="E13" s="139">
        <v>0</v>
      </c>
      <c r="F13" s="85">
        <f>SUM(A13:E13)</f>
        <v>700</v>
      </c>
      <c r="G13" s="269">
        <f>+H13-F13</f>
        <v>0</v>
      </c>
      <c r="H13" s="110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88">
        <f>SUM(J13:U13)</f>
        <v>24</v>
      </c>
      <c r="W13" s="68">
        <f>+X13-V13</f>
        <v>0</v>
      </c>
      <c r="X13" s="69">
        <v>24</v>
      </c>
    </row>
    <row r="14" spans="1:24" x14ac:dyDescent="0.25">
      <c r="V14" s="86"/>
    </row>
    <row r="15" spans="1:24" ht="18.75" x14ac:dyDescent="0.3">
      <c r="A15" s="545" t="s">
        <v>81</v>
      </c>
      <c r="B15" s="546"/>
      <c r="C15" s="546"/>
      <c r="D15" s="546"/>
      <c r="E15" s="546"/>
      <c r="F15" s="111"/>
      <c r="G15" s="265"/>
      <c r="H15" s="113"/>
      <c r="I15" s="55"/>
      <c r="V15" s="86"/>
    </row>
    <row r="16" spans="1:24" ht="18.75" x14ac:dyDescent="0.3">
      <c r="A16" s="545" t="s">
        <v>91</v>
      </c>
      <c r="B16" s="546"/>
      <c r="C16" s="546"/>
      <c r="D16" s="546"/>
      <c r="E16" s="546"/>
      <c r="F16" s="111"/>
      <c r="G16" s="265"/>
      <c r="H16" s="113"/>
      <c r="I16" s="55"/>
      <c r="V16" s="86"/>
    </row>
    <row r="17" spans="1:24" ht="18.75" x14ac:dyDescent="0.3">
      <c r="A17" s="138" t="s">
        <v>85</v>
      </c>
      <c r="B17" s="138" t="s">
        <v>86</v>
      </c>
      <c r="C17" s="138"/>
      <c r="D17" s="138"/>
      <c r="E17" s="140"/>
      <c r="F17" s="158" t="s">
        <v>67</v>
      </c>
      <c r="G17" s="268" t="s">
        <v>92</v>
      </c>
      <c r="H17" s="103"/>
      <c r="I17" s="57"/>
      <c r="J17" s="547" t="s">
        <v>109</v>
      </c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84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40"/>
      <c r="F18" s="158"/>
      <c r="G18" s="268" t="s">
        <v>84</v>
      </c>
      <c r="H18" s="103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84"/>
      <c r="W18" s="66" t="s">
        <v>84</v>
      </c>
    </row>
    <row r="19" spans="1:24" s="52" customFormat="1" ht="15.75" x14ac:dyDescent="0.25">
      <c r="A19" s="50">
        <v>0</v>
      </c>
      <c r="B19" s="50">
        <v>0</v>
      </c>
      <c r="C19" s="50">
        <v>10</v>
      </c>
      <c r="D19" s="50"/>
      <c r="E19" s="139">
        <v>0</v>
      </c>
      <c r="F19" s="159">
        <f>SUM(A19:E19)</f>
        <v>10</v>
      </c>
      <c r="G19" s="269">
        <f>+H19-F19</f>
        <v>20</v>
      </c>
      <c r="H19" s="110">
        <v>30</v>
      </c>
      <c r="I19" s="51"/>
      <c r="J19" s="50">
        <v>2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88">
        <f>SUM(J19:U19)</f>
        <v>2</v>
      </c>
      <c r="W19" s="68">
        <f>+X19-V19</f>
        <v>22</v>
      </c>
      <c r="X19" s="69">
        <v>24</v>
      </c>
    </row>
    <row r="20" spans="1:24" x14ac:dyDescent="0.25">
      <c r="V20" s="86"/>
    </row>
    <row r="21" spans="1:24" ht="18.75" x14ac:dyDescent="0.3">
      <c r="A21" s="545" t="s">
        <v>81</v>
      </c>
      <c r="B21" s="546"/>
      <c r="C21" s="546"/>
      <c r="D21" s="546"/>
      <c r="E21" s="546"/>
      <c r="F21" s="111"/>
      <c r="G21" s="265"/>
      <c r="H21" s="113"/>
      <c r="I21" s="55"/>
      <c r="V21" s="86"/>
    </row>
    <row r="22" spans="1:24" ht="18.75" x14ac:dyDescent="0.3">
      <c r="A22" s="545" t="s">
        <v>93</v>
      </c>
      <c r="B22" s="546"/>
      <c r="C22" s="546"/>
      <c r="D22" s="546"/>
      <c r="E22" s="546"/>
      <c r="F22" s="111"/>
      <c r="G22" s="265"/>
      <c r="H22" s="113"/>
      <c r="I22" s="55"/>
      <c r="V22" s="86"/>
    </row>
    <row r="23" spans="1:24" ht="18.75" x14ac:dyDescent="0.3">
      <c r="A23" s="138"/>
      <c r="B23" s="138" t="s">
        <v>86</v>
      </c>
      <c r="C23" s="138"/>
      <c r="D23" s="138"/>
      <c r="E23" s="140"/>
      <c r="F23" s="158" t="s">
        <v>67</v>
      </c>
      <c r="G23" s="268" t="s">
        <v>92</v>
      </c>
      <c r="H23" s="103"/>
      <c r="I23" s="57"/>
      <c r="J23" s="547" t="s">
        <v>110</v>
      </c>
      <c r="K23" s="547"/>
      <c r="L23" s="547"/>
      <c r="M23" s="547"/>
      <c r="N23" s="547"/>
      <c r="O23" s="547"/>
      <c r="P23" s="547"/>
      <c r="Q23" s="547"/>
      <c r="R23" s="547"/>
      <c r="S23" s="547"/>
      <c r="T23" s="547"/>
      <c r="U23" s="547"/>
      <c r="V23" s="84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40"/>
      <c r="F24" s="158"/>
      <c r="G24" s="268" t="s">
        <v>84</v>
      </c>
      <c r="H24" s="103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84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139">
        <v>0</v>
      </c>
      <c r="F25" s="159">
        <f>SUM(A25:E25)</f>
        <v>15</v>
      </c>
      <c r="G25" s="269">
        <f>+H25-F25</f>
        <v>0</v>
      </c>
      <c r="H25" s="110">
        <v>15</v>
      </c>
      <c r="I25" s="51"/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8">
        <v>2</v>
      </c>
      <c r="R25" s="58">
        <v>2</v>
      </c>
      <c r="S25" s="58">
        <v>2</v>
      </c>
      <c r="T25" s="58">
        <v>2</v>
      </c>
      <c r="U25" s="58">
        <v>2</v>
      </c>
      <c r="V25" s="85">
        <f>SUM(J25:U25)</f>
        <v>24</v>
      </c>
      <c r="W25" s="66">
        <f>+X25-V25</f>
        <v>0</v>
      </c>
      <c r="X25" s="67">
        <v>24</v>
      </c>
    </row>
    <row r="26" spans="1:24" ht="15.75" x14ac:dyDescent="0.25">
      <c r="A26" s="51"/>
      <c r="B26" s="51"/>
      <c r="C26" s="51"/>
      <c r="D26" s="51"/>
      <c r="E26" s="51"/>
      <c r="F26" s="149"/>
      <c r="G26" s="110"/>
      <c r="H26" s="110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89"/>
      <c r="W26" s="75"/>
    </row>
    <row r="27" spans="1:24" ht="18.75" x14ac:dyDescent="0.3">
      <c r="A27" s="545" t="s">
        <v>81</v>
      </c>
      <c r="B27" s="546"/>
      <c r="C27" s="546"/>
      <c r="D27" s="546"/>
      <c r="E27" s="546"/>
      <c r="F27" s="111"/>
      <c r="G27" s="112"/>
      <c r="H27" s="150"/>
      <c r="I27" s="55"/>
      <c r="V27" s="86"/>
    </row>
    <row r="28" spans="1:24" ht="18.75" x14ac:dyDescent="0.3">
      <c r="A28" s="545" t="s">
        <v>123</v>
      </c>
      <c r="B28" s="546"/>
      <c r="C28" s="546"/>
      <c r="D28" s="546"/>
      <c r="E28" s="546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153</v>
      </c>
      <c r="E29" s="138" t="s">
        <v>152</v>
      </c>
      <c r="F29" s="154" t="s">
        <v>87</v>
      </c>
      <c r="G29" s="155" t="s">
        <v>92</v>
      </c>
      <c r="H29" s="156"/>
      <c r="I29" s="57"/>
      <c r="J29" s="547" t="s">
        <v>140</v>
      </c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15</v>
      </c>
      <c r="B31" s="50" t="s">
        <v>164</v>
      </c>
      <c r="C31" s="50">
        <v>130</v>
      </c>
      <c r="D31" s="50">
        <v>100</v>
      </c>
      <c r="E31" s="50">
        <v>0</v>
      </c>
      <c r="F31" s="85">
        <f>SUM(A31:E31)</f>
        <v>245</v>
      </c>
      <c r="G31" s="269">
        <f>+H31-F31</f>
        <v>1450</v>
      </c>
      <c r="H31" s="110">
        <f>15+130+50+200+1300</f>
        <v>1695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67">
        <v>24</v>
      </c>
    </row>
    <row r="32" spans="1:24" ht="16.5" thickBot="1" x14ac:dyDescent="0.3">
      <c r="A32" s="51"/>
      <c r="B32" s="51"/>
      <c r="C32" s="51"/>
      <c r="D32" s="51"/>
      <c r="E32" s="51"/>
      <c r="F32" s="149"/>
      <c r="G32" s="110"/>
      <c r="H32" s="110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75"/>
    </row>
    <row r="33" spans="1:24" s="40" customFormat="1" ht="19.5" thickBot="1" x14ac:dyDescent="0.35">
      <c r="A33" s="81" t="str">
        <f>+'0103'!A30</f>
        <v>TOTAL DE INGRESOS ACUMULADOS</v>
      </c>
      <c r="B33" s="82"/>
      <c r="C33" s="82"/>
      <c r="D33" s="82"/>
      <c r="E33" s="82"/>
      <c r="F33" s="270">
        <f>+F25+F19+F13+F7</f>
        <v>825</v>
      </c>
      <c r="G33" s="161">
        <f>+V25+V19+V13+V7</f>
        <v>68</v>
      </c>
      <c r="H33" s="271"/>
      <c r="I33" s="255"/>
      <c r="J33" s="255"/>
      <c r="K33" s="272">
        <f>+F31</f>
        <v>245</v>
      </c>
      <c r="L33" s="273">
        <f>+V31</f>
        <v>0</v>
      </c>
      <c r="M33" s="255"/>
      <c r="N33" s="255"/>
      <c r="O33" s="255"/>
      <c r="P33" s="255"/>
      <c r="Q33" s="255"/>
      <c r="R33" s="255"/>
      <c r="S33" s="255"/>
      <c r="T33" s="255"/>
      <c r="U33" s="255"/>
      <c r="V33" s="271"/>
      <c r="W33" s="150"/>
      <c r="X33" s="63"/>
    </row>
    <row r="34" spans="1:24" ht="15.75" thickBot="1" x14ac:dyDescent="0.3">
      <c r="J34" s="256"/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20</v>
      </c>
      <c r="G35" s="129"/>
      <c r="H35" s="129"/>
      <c r="I35" s="60"/>
      <c r="J35" s="257"/>
      <c r="K35" s="166">
        <f>+G31</f>
        <v>1450</v>
      </c>
      <c r="L35" s="167">
        <f>+W31</f>
        <v>24</v>
      </c>
    </row>
    <row r="36" spans="1:24" ht="15.75" thickBot="1" x14ac:dyDescent="0.3">
      <c r="G36" s="126"/>
      <c r="H36" s="126"/>
    </row>
    <row r="37" spans="1:24" ht="19.5" thickBot="1" x14ac:dyDescent="0.35">
      <c r="A37" s="97" t="s">
        <v>111</v>
      </c>
      <c r="B37" s="59"/>
      <c r="C37" s="59"/>
      <c r="D37" s="59"/>
      <c r="E37" s="59"/>
      <c r="F37" s="127">
        <f>+W25+W19+W13+W7</f>
        <v>22</v>
      </c>
      <c r="G37" s="131"/>
      <c r="H37" s="131"/>
    </row>
    <row r="41" spans="1:24" ht="18.75" x14ac:dyDescent="0.3">
      <c r="A41" s="545" t="s">
        <v>81</v>
      </c>
      <c r="B41" s="546"/>
      <c r="C41" s="546"/>
      <c r="D41" s="546"/>
      <c r="E41" s="546"/>
      <c r="F41" s="111"/>
      <c r="G41" s="112"/>
      <c r="H41" s="150"/>
      <c r="I41" s="55"/>
      <c r="V41" s="86"/>
      <c r="X41" s="380"/>
    </row>
    <row r="42" spans="1:24" ht="18.75" x14ac:dyDescent="0.3">
      <c r="A42" s="545" t="s">
        <v>195</v>
      </c>
      <c r="B42" s="546"/>
      <c r="C42" s="546"/>
      <c r="D42" s="546"/>
      <c r="E42" s="546"/>
      <c r="F42" s="111"/>
      <c r="G42" s="112"/>
      <c r="H42" s="150"/>
      <c r="I42" s="55"/>
      <c r="V42" s="86"/>
      <c r="X42" s="380"/>
    </row>
    <row r="43" spans="1:24" ht="18.75" x14ac:dyDescent="0.3">
      <c r="A43" s="138" t="s">
        <v>151</v>
      </c>
      <c r="B43" s="138"/>
      <c r="C43" s="138"/>
      <c r="D43" s="138"/>
      <c r="E43" s="138" t="s">
        <v>152</v>
      </c>
      <c r="F43" s="154" t="s">
        <v>87</v>
      </c>
      <c r="G43" s="155" t="s">
        <v>92</v>
      </c>
      <c r="H43" s="156"/>
      <c r="I43" s="57"/>
      <c r="J43" s="547" t="s">
        <v>198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57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ht="15.75" x14ac:dyDescent="0.25">
      <c r="A45" s="50"/>
      <c r="B45" s="50"/>
      <c r="C45" s="50"/>
      <c r="D45" s="50">
        <v>0</v>
      </c>
      <c r="E45" s="50">
        <v>0</v>
      </c>
      <c r="F45" s="85">
        <f>SUM(A45:E45)</f>
        <v>0</v>
      </c>
      <c r="G45" s="269"/>
      <c r="H45" s="110"/>
      <c r="I45" s="51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  <row r="47" spans="1:24" ht="18.75" x14ac:dyDescent="0.3">
      <c r="A47" s="545" t="s">
        <v>297</v>
      </c>
      <c r="B47" s="546"/>
      <c r="C47" s="546"/>
      <c r="D47" s="546"/>
      <c r="E47" s="546"/>
      <c r="F47" s="111"/>
      <c r="G47" s="112"/>
      <c r="H47" s="150"/>
      <c r="I47" s="55"/>
      <c r="V47" s="86"/>
      <c r="X47" s="380"/>
    </row>
    <row r="48" spans="1:24" ht="18.75" x14ac:dyDescent="0.3">
      <c r="A48" s="138" t="s">
        <v>151</v>
      </c>
      <c r="B48" s="138"/>
      <c r="C48" s="138"/>
      <c r="D48" s="138"/>
      <c r="E48" s="138" t="s">
        <v>295</v>
      </c>
      <c r="F48" s="154" t="s">
        <v>87</v>
      </c>
      <c r="G48" s="155" t="s">
        <v>92</v>
      </c>
      <c r="H48" s="156"/>
      <c r="I48" s="57"/>
      <c r="J48" s="547" t="s">
        <v>198</v>
      </c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U48" s="547"/>
      <c r="V48" s="84" t="s">
        <v>87</v>
      </c>
      <c r="W48" s="73" t="s">
        <v>92</v>
      </c>
      <c r="X48" s="380"/>
    </row>
    <row r="49" spans="1:24" x14ac:dyDescent="0.25">
      <c r="A49" s="138"/>
      <c r="B49" s="138"/>
      <c r="C49" s="138"/>
      <c r="D49" s="138"/>
      <c r="E49" s="138"/>
      <c r="F49" s="154"/>
      <c r="G49" s="155" t="s">
        <v>84</v>
      </c>
      <c r="H49" s="156"/>
      <c r="I49" s="57"/>
      <c r="J49" s="46" t="s">
        <v>95</v>
      </c>
      <c r="K49" s="46" t="s">
        <v>96</v>
      </c>
      <c r="L49" s="46" t="s">
        <v>97</v>
      </c>
      <c r="M49" s="46" t="s">
        <v>98</v>
      </c>
      <c r="N49" s="46" t="s">
        <v>99</v>
      </c>
      <c r="O49" s="46" t="s">
        <v>100</v>
      </c>
      <c r="P49" s="46" t="s">
        <v>101</v>
      </c>
      <c r="Q49" s="46" t="s">
        <v>102</v>
      </c>
      <c r="R49" s="47" t="s">
        <v>103</v>
      </c>
      <c r="S49" s="46" t="s">
        <v>104</v>
      </c>
      <c r="T49" s="47" t="s">
        <v>105</v>
      </c>
      <c r="U49" s="46" t="s">
        <v>106</v>
      </c>
      <c r="V49" s="84"/>
      <c r="W49" s="66" t="s">
        <v>84</v>
      </c>
      <c r="X49" s="380"/>
    </row>
    <row r="50" spans="1:24" ht="15.75" x14ac:dyDescent="0.25">
      <c r="A50" s="50"/>
      <c r="B50" s="50"/>
      <c r="C50" s="50"/>
      <c r="D50" s="50">
        <v>0</v>
      </c>
      <c r="E50" s="50">
        <v>500</v>
      </c>
      <c r="F50" s="85">
        <f>SUM(A50:E50)</f>
        <v>500</v>
      </c>
      <c r="G50" s="269"/>
      <c r="H50" s="110"/>
      <c r="I50" s="51"/>
      <c r="J50" s="507">
        <v>0</v>
      </c>
      <c r="K50" s="507">
        <v>0</v>
      </c>
      <c r="L50" s="507">
        <v>0</v>
      </c>
      <c r="M50" s="507">
        <v>0</v>
      </c>
      <c r="N50" s="507">
        <v>0</v>
      </c>
      <c r="O50" s="507">
        <v>0</v>
      </c>
      <c r="P50" s="507">
        <v>0</v>
      </c>
      <c r="Q50" s="507">
        <v>0</v>
      </c>
      <c r="R50" s="507">
        <v>0</v>
      </c>
      <c r="S50" s="507">
        <v>0</v>
      </c>
      <c r="T50" s="507">
        <v>0</v>
      </c>
      <c r="U50" s="507">
        <v>0</v>
      </c>
      <c r="V50" s="85">
        <f>SUM(J50:U50)</f>
        <v>0</v>
      </c>
      <c r="W50" s="66">
        <f>+X50-V50</f>
        <v>24</v>
      </c>
      <c r="X50" s="380">
        <v>24</v>
      </c>
    </row>
    <row r="52" spans="1:24" customFormat="1" ht="18.75" x14ac:dyDescent="0.3">
      <c r="A52" s="545" t="s">
        <v>325</v>
      </c>
      <c r="B52" s="546"/>
      <c r="C52" s="546"/>
      <c r="D52" s="546"/>
      <c r="E52" s="546"/>
      <c r="F52" s="111"/>
      <c r="G52" s="112"/>
      <c r="H52" s="150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70"/>
      <c r="W52" s="71"/>
      <c r="X52" s="380"/>
    </row>
    <row r="53" spans="1:24" customFormat="1" ht="18.75" x14ac:dyDescent="0.3">
      <c r="A53" s="138" t="s">
        <v>151</v>
      </c>
      <c r="B53" s="138"/>
      <c r="C53" s="138"/>
      <c r="D53" s="138" t="s">
        <v>326</v>
      </c>
      <c r="E53" s="138"/>
      <c r="F53" s="154" t="s">
        <v>87</v>
      </c>
      <c r="G53" s="155" t="s">
        <v>92</v>
      </c>
      <c r="H53" s="156"/>
      <c r="I53" s="49"/>
      <c r="J53" s="547" t="s">
        <v>322</v>
      </c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84" t="s">
        <v>87</v>
      </c>
      <c r="W53" s="73" t="s">
        <v>92</v>
      </c>
      <c r="X53" s="380"/>
    </row>
    <row r="54" spans="1:24" customFormat="1" x14ac:dyDescent="0.25">
      <c r="A54" s="138"/>
      <c r="B54" s="138"/>
      <c r="C54" s="138"/>
      <c r="D54" s="138"/>
      <c r="E54" s="138"/>
      <c r="F54" s="154"/>
      <c r="G54" s="155" t="s">
        <v>84</v>
      </c>
      <c r="H54" s="156"/>
      <c r="I54" s="49"/>
      <c r="J54" s="46" t="s">
        <v>95</v>
      </c>
      <c r="K54" s="46" t="s">
        <v>96</v>
      </c>
      <c r="L54" s="46" t="s">
        <v>97</v>
      </c>
      <c r="M54" s="46" t="s">
        <v>98</v>
      </c>
      <c r="N54" s="46" t="s">
        <v>99</v>
      </c>
      <c r="O54" s="46" t="s">
        <v>100</v>
      </c>
      <c r="P54" s="46" t="s">
        <v>101</v>
      </c>
      <c r="Q54" s="46" t="s">
        <v>102</v>
      </c>
      <c r="R54" s="47" t="s">
        <v>103</v>
      </c>
      <c r="S54" s="46" t="s">
        <v>104</v>
      </c>
      <c r="T54" s="47" t="s">
        <v>105</v>
      </c>
      <c r="U54" s="46" t="s">
        <v>106</v>
      </c>
      <c r="V54" s="84"/>
      <c r="W54" s="66" t="s">
        <v>84</v>
      </c>
      <c r="X54" s="380"/>
    </row>
    <row r="55" spans="1:24" customFormat="1" ht="15.75" x14ac:dyDescent="0.25">
      <c r="A55" s="50"/>
      <c r="B55" s="50">
        <v>0</v>
      </c>
      <c r="C55" s="50"/>
      <c r="D55" s="50">
        <v>0</v>
      </c>
      <c r="E55" s="50"/>
      <c r="F55" s="85"/>
      <c r="G55" s="157"/>
      <c r="H55" s="74"/>
      <c r="I55" s="49"/>
      <c r="J55" s="507">
        <v>0</v>
      </c>
      <c r="K55" s="507">
        <v>0</v>
      </c>
      <c r="L55" s="507">
        <v>0</v>
      </c>
      <c r="M55" s="507">
        <v>0</v>
      </c>
      <c r="N55" s="507">
        <v>0</v>
      </c>
      <c r="O55" s="507">
        <v>0</v>
      </c>
      <c r="P55" s="507">
        <v>0</v>
      </c>
      <c r="Q55" s="507">
        <v>0</v>
      </c>
      <c r="R55" s="507">
        <v>0</v>
      </c>
      <c r="S55" s="507">
        <v>0</v>
      </c>
      <c r="T55" s="507">
        <v>0</v>
      </c>
      <c r="U55" s="507">
        <v>0</v>
      </c>
      <c r="V55" s="85">
        <f>SUM(J55:U55)</f>
        <v>0</v>
      </c>
      <c r="W55" s="66">
        <f>+X55-V55</f>
        <v>24</v>
      </c>
      <c r="X55" s="380">
        <v>24</v>
      </c>
    </row>
  </sheetData>
  <mergeCells count="22">
    <mergeCell ref="A52:E52"/>
    <mergeCell ref="J53:U53"/>
    <mergeCell ref="A47:E47"/>
    <mergeCell ref="J48:U48"/>
    <mergeCell ref="A41:E41"/>
    <mergeCell ref="A42:E42"/>
    <mergeCell ref="J43:U43"/>
    <mergeCell ref="A3:E3"/>
    <mergeCell ref="J17:U17"/>
    <mergeCell ref="J29:U29"/>
    <mergeCell ref="A22:E22"/>
    <mergeCell ref="A27:E27"/>
    <mergeCell ref="J4:U4"/>
    <mergeCell ref="A4:E4"/>
    <mergeCell ref="A9:E9"/>
    <mergeCell ref="A10:E10"/>
    <mergeCell ref="J23:U23"/>
    <mergeCell ref="J11:U11"/>
    <mergeCell ref="A28:E28"/>
    <mergeCell ref="A15:E15"/>
    <mergeCell ref="A16:E16"/>
    <mergeCell ref="A21:E21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X52"/>
  <sheetViews>
    <sheetView workbookViewId="0">
      <pane ySplit="2" topLeftCell="A39" activePane="bottomLeft" state="frozen"/>
      <selection pane="bottomLeft" activeCell="A49" sqref="A49:XFD52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10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121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0</v>
      </c>
      <c r="B13" s="50">
        <v>600</v>
      </c>
      <c r="C13" s="50">
        <v>100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5" t="s">
        <v>92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5" t="s">
        <v>92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157">
        <f>SUM(J25:U25)</f>
        <v>0</v>
      </c>
      <c r="W25" s="68">
        <f>+X25-V25</f>
        <v>24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98" t="s">
        <v>81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98" t="s">
        <v>123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100" t="s">
        <v>140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15</v>
      </c>
      <c r="B31" s="50" t="s">
        <v>164</v>
      </c>
      <c r="C31" s="50">
        <v>130</v>
      </c>
      <c r="D31" s="50">
        <v>200</v>
      </c>
      <c r="E31" s="50">
        <v>1500</v>
      </c>
      <c r="F31" s="85">
        <f>SUM(A31:E31)</f>
        <v>1845</v>
      </c>
      <c r="G31" s="157">
        <f>+H31-F31</f>
        <v>-200</v>
      </c>
      <c r="H31" s="74">
        <f>15+130+200+1300</f>
        <v>1645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380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9.5" thickBot="1" x14ac:dyDescent="0.35">
      <c r="A33" s="362" t="str">
        <f>+'08'!A29</f>
        <v>TOTAL AL 2010</v>
      </c>
      <c r="B33" s="362"/>
      <c r="C33" s="362"/>
      <c r="D33" s="362"/>
      <c r="E33" s="362"/>
      <c r="F33" s="363">
        <f>+F25+F19+F13+F7</f>
        <v>845</v>
      </c>
      <c r="G33" s="363">
        <f>+V25+V19+V13+V7</f>
        <v>66</v>
      </c>
      <c r="H33" s="74"/>
      <c r="I33" s="51"/>
      <c r="J33" s="54"/>
      <c r="K33" s="162">
        <f>+F31</f>
        <v>1845</v>
      </c>
      <c r="L33" s="163">
        <f>+V31</f>
        <v>0</v>
      </c>
      <c r="M33" s="54"/>
      <c r="N33" s="54"/>
      <c r="O33" s="54"/>
      <c r="P33" s="54"/>
      <c r="Q33" s="54"/>
      <c r="R33" s="54"/>
      <c r="S33" s="54"/>
      <c r="T33" s="54"/>
      <c r="U33" s="54"/>
      <c r="V33" s="74"/>
      <c r="W33" s="340"/>
      <c r="X33" s="285"/>
    </row>
    <row r="34" spans="1:24" ht="19.5" thickBot="1" x14ac:dyDescent="0.35">
      <c r="A34" s="97" t="s">
        <v>94</v>
      </c>
      <c r="B34" s="59"/>
      <c r="C34" s="59"/>
      <c r="D34" s="59"/>
      <c r="E34" s="59"/>
      <c r="F34" s="127">
        <f>+G25+G19+G13+G7</f>
        <v>0</v>
      </c>
      <c r="G34" s="128"/>
      <c r="H34" s="128"/>
      <c r="I34" s="60"/>
      <c r="K34" s="166">
        <f>+G31</f>
        <v>-200</v>
      </c>
      <c r="L34" s="167">
        <f>+W31</f>
        <v>24</v>
      </c>
    </row>
    <row r="35" spans="1:24" ht="15.75" thickBot="1" x14ac:dyDescent="0.3">
      <c r="G35" s="125"/>
      <c r="H35" s="125"/>
    </row>
    <row r="36" spans="1:24" ht="19.5" thickBot="1" x14ac:dyDescent="0.35">
      <c r="A36" s="97" t="s">
        <v>111</v>
      </c>
      <c r="B36" s="59"/>
      <c r="C36" s="59"/>
      <c r="D36" s="59"/>
      <c r="E36" s="59"/>
      <c r="F36" s="127">
        <f>+W25+W19+W13+W7</f>
        <v>24</v>
      </c>
      <c r="G36" s="130"/>
      <c r="H36" s="130"/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195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198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35</v>
      </c>
      <c r="B41" s="50"/>
      <c r="C41" s="50"/>
      <c r="D41" s="50"/>
      <c r="E41" s="50">
        <v>0</v>
      </c>
      <c r="F41" s="85">
        <f>SUM(A41:E41)</f>
        <v>35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ht="18.75" x14ac:dyDescent="0.3">
      <c r="A43" s="98" t="s">
        <v>81</v>
      </c>
      <c r="B43" s="99"/>
      <c r="C43" s="99"/>
      <c r="D43" s="99"/>
      <c r="E43" s="99"/>
      <c r="F43" s="111"/>
      <c r="G43" s="112"/>
      <c r="H43" s="150"/>
      <c r="I43" s="55"/>
      <c r="V43" s="86"/>
    </row>
    <row r="44" spans="1:24" ht="18.75" x14ac:dyDescent="0.3">
      <c r="A44" s="98" t="s">
        <v>229</v>
      </c>
      <c r="B44" s="99"/>
      <c r="C44" s="99"/>
      <c r="D44" s="99"/>
      <c r="E44" s="99"/>
      <c r="F44" s="111"/>
      <c r="G44" s="112"/>
      <c r="H44" s="150"/>
      <c r="I44" s="55"/>
      <c r="V44" s="86"/>
    </row>
    <row r="45" spans="1:24" ht="18.75" x14ac:dyDescent="0.3">
      <c r="A45" s="138" t="s">
        <v>151</v>
      </c>
      <c r="B45" s="138"/>
      <c r="C45" s="138"/>
      <c r="D45" s="138" t="s">
        <v>295</v>
      </c>
      <c r="E45" s="138" t="s">
        <v>149</v>
      </c>
      <c r="F45" s="154" t="s">
        <v>87</v>
      </c>
      <c r="G45" s="155" t="s">
        <v>92</v>
      </c>
      <c r="H45" s="156"/>
      <c r="I45" s="57"/>
      <c r="J45" s="100" t="s">
        <v>198</v>
      </c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345"/>
      <c r="V45" s="84" t="s">
        <v>87</v>
      </c>
      <c r="W45" s="73" t="s">
        <v>92</v>
      </c>
    </row>
    <row r="46" spans="1:24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57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</row>
    <row r="47" spans="1:24" ht="15.75" x14ac:dyDescent="0.25">
      <c r="A47" s="50">
        <v>30</v>
      </c>
      <c r="B47" s="50"/>
      <c r="C47" s="50"/>
      <c r="D47" s="50">
        <v>500</v>
      </c>
      <c r="E47" s="50">
        <v>0</v>
      </c>
      <c r="F47" s="85">
        <f>SUM(A47:E47)</f>
        <v>530</v>
      </c>
      <c r="G47" s="157"/>
      <c r="H47" s="74"/>
      <c r="I47" s="51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  <row r="49" spans="1:24" customFormat="1" ht="18.75" x14ac:dyDescent="0.3">
      <c r="A49" s="545" t="s">
        <v>325</v>
      </c>
      <c r="B49" s="546"/>
      <c r="C49" s="546"/>
      <c r="D49" s="546"/>
      <c r="E49" s="546"/>
      <c r="F49" s="111"/>
      <c r="G49" s="112"/>
      <c r="H49" s="150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70"/>
      <c r="W49" s="71"/>
      <c r="X49" s="380"/>
    </row>
    <row r="50" spans="1:24" customFormat="1" ht="18.75" x14ac:dyDescent="0.3">
      <c r="A50" s="138" t="s">
        <v>151</v>
      </c>
      <c r="B50" s="138"/>
      <c r="C50" s="138"/>
      <c r="D50" s="138" t="s">
        <v>326</v>
      </c>
      <c r="E50" s="138"/>
      <c r="F50" s="154" t="s">
        <v>87</v>
      </c>
      <c r="G50" s="155" t="s">
        <v>92</v>
      </c>
      <c r="H50" s="156"/>
      <c r="I50" s="49"/>
      <c r="J50" s="547" t="s">
        <v>322</v>
      </c>
      <c r="K50" s="547"/>
      <c r="L50" s="547"/>
      <c r="M50" s="547"/>
      <c r="N50" s="547"/>
      <c r="O50" s="547"/>
      <c r="P50" s="547"/>
      <c r="Q50" s="547"/>
      <c r="R50" s="547"/>
      <c r="S50" s="547"/>
      <c r="T50" s="547"/>
      <c r="U50" s="547"/>
      <c r="V50" s="84" t="s">
        <v>87</v>
      </c>
      <c r="W50" s="73" t="s">
        <v>92</v>
      </c>
      <c r="X50" s="380"/>
    </row>
    <row r="51" spans="1:24" customFormat="1" x14ac:dyDescent="0.25">
      <c r="A51" s="138"/>
      <c r="B51" s="138"/>
      <c r="C51" s="138"/>
      <c r="D51" s="138"/>
      <c r="E51" s="138"/>
      <c r="F51" s="154"/>
      <c r="G51" s="155" t="s">
        <v>84</v>
      </c>
      <c r="H51" s="156"/>
      <c r="I51" s="49"/>
      <c r="J51" s="46" t="s">
        <v>95</v>
      </c>
      <c r="K51" s="46" t="s">
        <v>96</v>
      </c>
      <c r="L51" s="46" t="s">
        <v>97</v>
      </c>
      <c r="M51" s="46" t="s">
        <v>98</v>
      </c>
      <c r="N51" s="46" t="s">
        <v>99</v>
      </c>
      <c r="O51" s="46" t="s">
        <v>100</v>
      </c>
      <c r="P51" s="46" t="s">
        <v>101</v>
      </c>
      <c r="Q51" s="46" t="s">
        <v>102</v>
      </c>
      <c r="R51" s="47" t="s">
        <v>103</v>
      </c>
      <c r="S51" s="46" t="s">
        <v>104</v>
      </c>
      <c r="T51" s="47" t="s">
        <v>105</v>
      </c>
      <c r="U51" s="46" t="s">
        <v>106</v>
      </c>
      <c r="V51" s="84"/>
      <c r="W51" s="66" t="s">
        <v>84</v>
      </c>
      <c r="X51" s="380"/>
    </row>
    <row r="52" spans="1:24" customFormat="1" ht="15.75" x14ac:dyDescent="0.25">
      <c r="A52" s="50"/>
      <c r="B52" s="50">
        <v>0</v>
      </c>
      <c r="C52" s="50"/>
      <c r="D52" s="50">
        <v>0</v>
      </c>
      <c r="E52" s="50"/>
      <c r="F52" s="85"/>
      <c r="G52" s="157"/>
      <c r="H52" s="74"/>
      <c r="I52" s="49"/>
      <c r="J52" s="507">
        <v>0</v>
      </c>
      <c r="K52" s="507">
        <v>0</v>
      </c>
      <c r="L52" s="507">
        <v>0</v>
      </c>
      <c r="M52" s="507">
        <v>0</v>
      </c>
      <c r="N52" s="507">
        <v>0</v>
      </c>
      <c r="O52" s="507">
        <v>0</v>
      </c>
      <c r="P52" s="507">
        <v>0</v>
      </c>
      <c r="Q52" s="507">
        <v>0</v>
      </c>
      <c r="R52" s="507">
        <v>0</v>
      </c>
      <c r="S52" s="507">
        <v>0</v>
      </c>
      <c r="T52" s="507">
        <v>0</v>
      </c>
      <c r="U52" s="507">
        <v>0</v>
      </c>
      <c r="V52" s="85">
        <f>SUM(J52:U52)</f>
        <v>0</v>
      </c>
      <c r="W52" s="66">
        <f>+X52-V52</f>
        <v>24</v>
      </c>
      <c r="X52" s="380">
        <v>24</v>
      </c>
    </row>
  </sheetData>
  <mergeCells count="2">
    <mergeCell ref="A49:E49"/>
    <mergeCell ref="J50:U5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X47"/>
  <sheetViews>
    <sheetView workbookViewId="0">
      <pane ySplit="2" topLeftCell="A33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11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38</v>
      </c>
      <c r="B2" s="364"/>
      <c r="C2" s="364" t="s">
        <v>235</v>
      </c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>
        <v>0</v>
      </c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0</v>
      </c>
      <c r="W7" s="68">
        <f>+X7-V7</f>
        <v>18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2" t="s">
        <v>83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0</v>
      </c>
      <c r="B13" s="50">
        <v>600</v>
      </c>
      <c r="C13" s="50">
        <v>100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368">
        <f>SUM(J13:U13)</f>
        <v>0</v>
      </c>
      <c r="W13" s="68">
        <f>+X13-V13</f>
        <v>24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2" t="s">
        <v>83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368">
        <f>SUM(J19:U19)</f>
        <v>0</v>
      </c>
      <c r="W19" s="68">
        <f>+X19-V19</f>
        <v>24</v>
      </c>
      <c r="X19" s="69">
        <v>24</v>
      </c>
    </row>
    <row r="20" spans="1:24" ht="18.75" x14ac:dyDescent="0.3">
      <c r="A20" s="98" t="s">
        <v>81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98" t="s">
        <v>93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138"/>
      <c r="B22" s="138" t="s">
        <v>86</v>
      </c>
      <c r="C22" s="138"/>
      <c r="D22" s="138"/>
      <c r="E22" s="138"/>
      <c r="F22" s="155" t="s">
        <v>67</v>
      </c>
      <c r="G22" s="152" t="s">
        <v>83</v>
      </c>
      <c r="H22" s="156"/>
      <c r="I22" s="57"/>
      <c r="J22" s="100" t="s">
        <v>110</v>
      </c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345"/>
      <c r="V22" s="367" t="s">
        <v>87</v>
      </c>
      <c r="W22" s="73" t="s">
        <v>92</v>
      </c>
    </row>
    <row r="23" spans="1:24" x14ac:dyDescent="0.25">
      <c r="A23" s="138"/>
      <c r="B23" s="138" t="s">
        <v>89</v>
      </c>
      <c r="C23" s="138"/>
      <c r="D23" s="138"/>
      <c r="E23" s="138"/>
      <c r="F23" s="155"/>
      <c r="G23" s="155" t="s">
        <v>84</v>
      </c>
      <c r="H23" s="156"/>
      <c r="I23" s="57"/>
      <c r="J23" s="46" t="s">
        <v>95</v>
      </c>
      <c r="K23" s="46" t="s">
        <v>96</v>
      </c>
      <c r="L23" s="46" t="s">
        <v>97</v>
      </c>
      <c r="M23" s="46" t="s">
        <v>98</v>
      </c>
      <c r="N23" s="46" t="s">
        <v>99</v>
      </c>
      <c r="O23" s="46" t="s">
        <v>100</v>
      </c>
      <c r="P23" s="46" t="s">
        <v>101</v>
      </c>
      <c r="Q23" s="46" t="s">
        <v>102</v>
      </c>
      <c r="R23" s="47" t="s">
        <v>103</v>
      </c>
      <c r="S23" s="46" t="s">
        <v>104</v>
      </c>
      <c r="T23" s="47" t="s">
        <v>105</v>
      </c>
      <c r="U23" s="46" t="s">
        <v>106</v>
      </c>
      <c r="V23" s="367"/>
      <c r="W23" s="66" t="s">
        <v>84</v>
      </c>
    </row>
    <row r="24" spans="1:24" ht="15.75" x14ac:dyDescent="0.25">
      <c r="A24" s="50">
        <v>0</v>
      </c>
      <c r="B24" s="50">
        <v>15</v>
      </c>
      <c r="C24" s="50">
        <v>0</v>
      </c>
      <c r="D24" s="50"/>
      <c r="E24" s="50">
        <v>0</v>
      </c>
      <c r="F24" s="157">
        <f>SUM(A24:E24)</f>
        <v>15</v>
      </c>
      <c r="G24" s="157">
        <f>+H24-F24</f>
        <v>0</v>
      </c>
      <c r="H24" s="74">
        <v>15</v>
      </c>
      <c r="I24" s="51"/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157">
        <f>SUM(J24:U24)</f>
        <v>0</v>
      </c>
      <c r="W24" s="68">
        <f>+X24-V24</f>
        <v>24</v>
      </c>
      <c r="X24" s="284">
        <v>24</v>
      </c>
    </row>
    <row r="25" spans="1:24" ht="18.75" x14ac:dyDescent="0.3">
      <c r="A25" s="98" t="s">
        <v>81</v>
      </c>
      <c r="B25" s="99"/>
      <c r="C25" s="99"/>
      <c r="D25" s="99"/>
      <c r="E25" s="99"/>
      <c r="F25" s="111"/>
      <c r="G25" s="112"/>
      <c r="H25" s="150"/>
      <c r="I25" s="55"/>
      <c r="V25" s="86"/>
      <c r="X25" s="67"/>
    </row>
    <row r="26" spans="1:24" ht="18.75" x14ac:dyDescent="0.3">
      <c r="A26" s="98" t="s">
        <v>123</v>
      </c>
      <c r="B26" s="99"/>
      <c r="C26" s="99"/>
      <c r="D26" s="99"/>
      <c r="E26" s="99"/>
      <c r="F26" s="111"/>
      <c r="G26" s="112"/>
      <c r="H26" s="150"/>
      <c r="I26" s="55"/>
      <c r="V26" s="86"/>
      <c r="X26" s="67"/>
    </row>
    <row r="27" spans="1:24" ht="18.75" x14ac:dyDescent="0.3">
      <c r="A27" s="138" t="s">
        <v>151</v>
      </c>
      <c r="B27" s="138" t="s">
        <v>125</v>
      </c>
      <c r="C27" s="138" t="s">
        <v>124</v>
      </c>
      <c r="D27" s="138" t="s">
        <v>158</v>
      </c>
      <c r="E27" s="138" t="s">
        <v>149</v>
      </c>
      <c r="F27" s="154" t="s">
        <v>87</v>
      </c>
      <c r="G27" s="155" t="s">
        <v>92</v>
      </c>
      <c r="H27" s="156"/>
      <c r="I27" s="57"/>
      <c r="J27" s="100" t="s">
        <v>140</v>
      </c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345"/>
      <c r="V27" s="84" t="s">
        <v>87</v>
      </c>
      <c r="W27" s="73" t="s">
        <v>92</v>
      </c>
      <c r="X27" s="67"/>
    </row>
    <row r="28" spans="1:24" x14ac:dyDescent="0.25">
      <c r="A28" s="138"/>
      <c r="B28" s="138"/>
      <c r="C28" s="138"/>
      <c r="D28" s="138"/>
      <c r="E28" s="138" t="s">
        <v>150</v>
      </c>
      <c r="F28" s="154"/>
      <c r="G28" s="155" t="s">
        <v>84</v>
      </c>
      <c r="H28" s="156"/>
      <c r="I28" s="57"/>
      <c r="J28" s="46" t="s">
        <v>95</v>
      </c>
      <c r="K28" s="46" t="s">
        <v>96</v>
      </c>
      <c r="L28" s="46" t="s">
        <v>97</v>
      </c>
      <c r="M28" s="46" t="s">
        <v>98</v>
      </c>
      <c r="N28" s="46" t="s">
        <v>99</v>
      </c>
      <c r="O28" s="46" t="s">
        <v>100</v>
      </c>
      <c r="P28" s="46" t="s">
        <v>101</v>
      </c>
      <c r="Q28" s="46" t="s">
        <v>102</v>
      </c>
      <c r="R28" s="47" t="s">
        <v>103</v>
      </c>
      <c r="S28" s="46" t="s">
        <v>104</v>
      </c>
      <c r="T28" s="47" t="s">
        <v>105</v>
      </c>
      <c r="U28" s="46" t="s">
        <v>106</v>
      </c>
      <c r="V28" s="84"/>
      <c r="W28" s="66" t="s">
        <v>84</v>
      </c>
      <c r="X28" s="67"/>
    </row>
    <row r="29" spans="1:24" ht="16.5" thickBot="1" x14ac:dyDescent="0.3">
      <c r="A29" s="50">
        <v>15</v>
      </c>
      <c r="B29" s="50">
        <v>29.49</v>
      </c>
      <c r="C29" s="50">
        <v>376.51</v>
      </c>
      <c r="D29" s="50"/>
      <c r="E29" s="50">
        <v>0</v>
      </c>
      <c r="F29" s="85">
        <f>SUM(A29:E29)</f>
        <v>421</v>
      </c>
      <c r="G29" s="157">
        <f>+H29-F29</f>
        <v>1274</v>
      </c>
      <c r="H29" s="74">
        <f>15+50+130+200+1300</f>
        <v>1695</v>
      </c>
      <c r="I29" s="51"/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85">
        <f>SUM(J29:U29)</f>
        <v>0</v>
      </c>
      <c r="W29" s="66">
        <f>+X29-V29</f>
        <v>24</v>
      </c>
      <c r="X29" s="67">
        <v>24</v>
      </c>
    </row>
    <row r="30" spans="1:24" ht="18.75" x14ac:dyDescent="0.3">
      <c r="A30" s="362" t="e">
        <f>+#REF!</f>
        <v>#REF!</v>
      </c>
      <c r="B30" s="362"/>
      <c r="C30" s="362"/>
      <c r="D30" s="362"/>
      <c r="E30" s="362"/>
      <c r="F30" s="363">
        <f>+F24+F19++F13+F7</f>
        <v>845</v>
      </c>
      <c r="G30" s="363">
        <f>+V24+V19+V13+V7</f>
        <v>0</v>
      </c>
      <c r="H30" s="74"/>
      <c r="I30" s="51"/>
      <c r="J30" s="54"/>
      <c r="K30" s="162">
        <f>+F29</f>
        <v>421</v>
      </c>
      <c r="L30" s="163">
        <f>+V29</f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74"/>
      <c r="W30" s="340"/>
      <c r="X30" s="285"/>
    </row>
    <row r="31" spans="1:24" ht="15.75" thickBot="1" x14ac:dyDescent="0.3">
      <c r="K31" s="164"/>
      <c r="L31" s="165"/>
    </row>
    <row r="32" spans="1:24" ht="19.5" thickBot="1" x14ac:dyDescent="0.35">
      <c r="A32" s="97" t="s">
        <v>94</v>
      </c>
      <c r="B32" s="59"/>
      <c r="C32" s="59"/>
      <c r="D32" s="59"/>
      <c r="E32" s="59"/>
      <c r="F32" s="127">
        <f>+G24+G19+G13+G7</f>
        <v>0</v>
      </c>
      <c r="G32" s="128"/>
      <c r="H32" s="128"/>
      <c r="I32" s="60"/>
      <c r="K32" s="166">
        <f>+G29</f>
        <v>1274</v>
      </c>
      <c r="L32" s="167">
        <f>+W29</f>
        <v>24</v>
      </c>
    </row>
    <row r="33" spans="1:24" ht="19.5" thickBot="1" x14ac:dyDescent="0.35">
      <c r="A33" s="97" t="s">
        <v>111</v>
      </c>
      <c r="B33" s="59"/>
      <c r="C33" s="59"/>
      <c r="D33" s="59"/>
      <c r="E33" s="59"/>
      <c r="F33" s="127">
        <f>+W24+W19+W13+W7</f>
        <v>90</v>
      </c>
      <c r="G33" s="130"/>
      <c r="H33" s="130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</row>
    <row r="35" spans="1:24" ht="18.75" x14ac:dyDescent="0.3">
      <c r="A35" s="138" t="s">
        <v>151</v>
      </c>
      <c r="B35" s="138"/>
      <c r="C35" s="138" t="s">
        <v>221</v>
      </c>
      <c r="D35" s="138" t="s">
        <v>234</v>
      </c>
      <c r="E35" s="138" t="s">
        <v>231</v>
      </c>
      <c r="F35" s="154" t="s">
        <v>87</v>
      </c>
      <c r="G35" s="155" t="s">
        <v>92</v>
      </c>
      <c r="H35" s="156"/>
      <c r="I35" s="57"/>
      <c r="J35" s="100" t="s">
        <v>198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</row>
    <row r="36" spans="1:24" x14ac:dyDescent="0.25">
      <c r="A36" s="138"/>
      <c r="B36" s="138"/>
      <c r="C36" s="138">
        <v>9</v>
      </c>
      <c r="D36" s="138">
        <v>1000</v>
      </c>
      <c r="E36" s="138" t="s">
        <v>232</v>
      </c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</row>
    <row r="37" spans="1:24" ht="15.75" x14ac:dyDescent="0.25">
      <c r="A37" s="50">
        <v>0</v>
      </c>
      <c r="B37" s="50">
        <v>0</v>
      </c>
      <c r="C37" s="50">
        <v>0</v>
      </c>
      <c r="D37" s="50"/>
      <c r="E37" s="50">
        <v>0</v>
      </c>
      <c r="F37" s="85">
        <f>SUM(A37:E37)</f>
        <v>0</v>
      </c>
      <c r="G37" s="157"/>
      <c r="H37" s="74"/>
      <c r="I37" s="51"/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0</v>
      </c>
      <c r="W37" s="66">
        <f>+X37-V37</f>
        <v>24</v>
      </c>
      <c r="X37" s="380">
        <v>24</v>
      </c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</row>
    <row r="40" spans="1:24" ht="18.75" x14ac:dyDescent="0.3">
      <c r="A40" s="138" t="s">
        <v>151</v>
      </c>
      <c r="B40" s="138"/>
      <c r="C40" s="138" t="s">
        <v>221</v>
      </c>
      <c r="D40" s="138"/>
      <c r="E40" s="138"/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</row>
    <row r="41" spans="1:24" x14ac:dyDescent="0.25">
      <c r="A41" s="138"/>
      <c r="B41" s="138"/>
      <c r="C41" s="138">
        <v>3</v>
      </c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>
        <v>0</v>
      </c>
      <c r="B42" s="50">
        <v>0</v>
      </c>
      <c r="C42" s="50">
        <v>0</v>
      </c>
      <c r="D42" s="50"/>
      <c r="E42" s="50">
        <v>0</v>
      </c>
      <c r="F42" s="85">
        <f>SUM(A42:E42)</f>
        <v>0</v>
      </c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X50"/>
  <sheetViews>
    <sheetView workbookViewId="0">
      <pane ySplit="2" topLeftCell="A33" activePane="bottomLeft" state="frozen"/>
      <selection pane="bottomLeft" activeCell="A47" sqref="A47:XFD50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12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315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0</v>
      </c>
      <c r="B7" s="50">
        <v>0</v>
      </c>
      <c r="C7" s="50">
        <v>0</v>
      </c>
      <c r="D7" s="50"/>
      <c r="E7" s="50">
        <v>0</v>
      </c>
      <c r="F7" s="157">
        <f>SUM(A7:E7)</f>
        <v>0</v>
      </c>
      <c r="G7" s="157">
        <f>+H7-F7</f>
        <v>100</v>
      </c>
      <c r="H7" s="74">
        <v>100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0</v>
      </c>
      <c r="W7" s="68">
        <f>+X7-V7</f>
        <v>18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0</v>
      </c>
      <c r="B13" s="50">
        <v>0</v>
      </c>
      <c r="C13" s="50">
        <v>0</v>
      </c>
      <c r="D13" s="50"/>
      <c r="E13" s="50">
        <v>0</v>
      </c>
      <c r="F13" s="157">
        <f>SUM(A13:E13)</f>
        <v>0</v>
      </c>
      <c r="G13" s="157">
        <f>+H13-F13</f>
        <v>700</v>
      </c>
      <c r="H13" s="74">
        <v>700</v>
      </c>
      <c r="I13" s="51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368">
        <f>SUM(J13:U13)</f>
        <v>0</v>
      </c>
      <c r="W13" s="68">
        <f>+X13-V13</f>
        <v>24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5" t="s">
        <v>92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0</v>
      </c>
      <c r="B19" s="50">
        <v>0</v>
      </c>
      <c r="C19" s="50">
        <v>0</v>
      </c>
      <c r="D19" s="50"/>
      <c r="E19" s="50">
        <v>0</v>
      </c>
      <c r="F19" s="157">
        <f>SUM(A19:E19)</f>
        <v>0</v>
      </c>
      <c r="G19" s="157">
        <f>+H19-F19</f>
        <v>30</v>
      </c>
      <c r="H19" s="74">
        <v>30</v>
      </c>
      <c r="I19" s="51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368">
        <f>SUM(J19:U19)</f>
        <v>0</v>
      </c>
      <c r="W19" s="68">
        <f>+X19-V19</f>
        <v>24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5" t="s">
        <v>92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0</v>
      </c>
      <c r="C25" s="50">
        <v>0</v>
      </c>
      <c r="D25" s="50"/>
      <c r="E25" s="50">
        <v>0</v>
      </c>
      <c r="F25" s="157">
        <f>SUM(A25:E25)</f>
        <v>0</v>
      </c>
      <c r="G25" s="157">
        <f>+H25-F25</f>
        <v>15</v>
      </c>
      <c r="H25" s="74">
        <v>15</v>
      </c>
      <c r="I25" s="51"/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157">
        <f>SUM(J25:U25)</f>
        <v>0</v>
      </c>
      <c r="W25" s="68">
        <f>+X25-V25</f>
        <v>24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98" t="s">
        <v>81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98" t="s">
        <v>123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100" t="s">
        <v>140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0</v>
      </c>
      <c r="B31" s="50">
        <v>0</v>
      </c>
      <c r="C31" s="50">
        <v>0</v>
      </c>
      <c r="D31" s="50">
        <v>0</v>
      </c>
      <c r="E31" s="50">
        <v>0</v>
      </c>
      <c r="F31" s="85">
        <f>SUM(A31:E31)</f>
        <v>0</v>
      </c>
      <c r="G31" s="157">
        <f>+H31-F31</f>
        <v>1695</v>
      </c>
      <c r="H31" s="74">
        <f>15+50+130+200+1300</f>
        <v>1695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380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8.75" x14ac:dyDescent="0.3">
      <c r="A33" s="362" t="str">
        <f>+'0075'!A28</f>
        <v>TOTAL AL 2010</v>
      </c>
      <c r="B33" s="362"/>
      <c r="C33" s="362"/>
      <c r="D33" s="362"/>
      <c r="E33" s="362"/>
      <c r="F33" s="363">
        <f>+F25+F19+F13+F7</f>
        <v>0</v>
      </c>
      <c r="G33" s="363">
        <f>+V25+V19+V13+V7</f>
        <v>0</v>
      </c>
      <c r="H33" s="74"/>
      <c r="I33" s="51"/>
      <c r="J33" s="54"/>
      <c r="K33" s="162">
        <f>+F31</f>
        <v>0</v>
      </c>
      <c r="L33" s="163">
        <f>+V31</f>
        <v>0</v>
      </c>
      <c r="M33" s="54"/>
      <c r="N33" s="54"/>
      <c r="O33" s="54"/>
      <c r="P33" s="54"/>
      <c r="Q33" s="54"/>
      <c r="R33" s="54"/>
      <c r="S33" s="54"/>
      <c r="T33" s="54"/>
      <c r="U33" s="54"/>
      <c r="V33" s="74"/>
      <c r="W33" s="340"/>
      <c r="X33" s="285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845</v>
      </c>
      <c r="G35" s="128"/>
      <c r="H35" s="128"/>
      <c r="I35" s="60"/>
      <c r="K35" s="166">
        <f>+G31</f>
        <v>1695</v>
      </c>
      <c r="L35" s="167">
        <f>+W31</f>
        <v>24</v>
      </c>
    </row>
    <row r="36" spans="1:24" ht="15.75" thickBot="1" x14ac:dyDescent="0.3">
      <c r="G36" s="125"/>
      <c r="H36" s="125"/>
    </row>
    <row r="37" spans="1:24" ht="19.5" thickBot="1" x14ac:dyDescent="0.35">
      <c r="A37" s="97" t="s">
        <v>111</v>
      </c>
      <c r="B37" s="59"/>
      <c r="C37" s="59"/>
      <c r="D37" s="59"/>
      <c r="E37" s="59"/>
      <c r="F37" s="127">
        <f>+W25+W19+W13+W7</f>
        <v>90</v>
      </c>
      <c r="G37" s="130"/>
      <c r="H37" s="130"/>
    </row>
    <row r="41" spans="1:24" ht="18.75" x14ac:dyDescent="0.3">
      <c r="A41" s="98" t="s">
        <v>81</v>
      </c>
      <c r="B41" s="99"/>
      <c r="C41" s="99"/>
      <c r="D41" s="99"/>
      <c r="E41" s="99"/>
      <c r="F41" s="111"/>
      <c r="G41" s="112"/>
      <c r="H41" s="150"/>
      <c r="I41" s="55"/>
      <c r="V41" s="86"/>
    </row>
    <row r="42" spans="1:24" ht="18.75" x14ac:dyDescent="0.3">
      <c r="A42" s="98" t="s">
        <v>195</v>
      </c>
      <c r="B42" s="99"/>
      <c r="C42" s="99"/>
      <c r="D42" s="99"/>
      <c r="E42" s="99"/>
      <c r="F42" s="111"/>
      <c r="G42" s="112"/>
      <c r="H42" s="150"/>
      <c r="I42" s="55"/>
      <c r="V42" s="86"/>
    </row>
    <row r="43" spans="1:24" ht="18.75" x14ac:dyDescent="0.3">
      <c r="A43" s="138" t="s">
        <v>151</v>
      </c>
      <c r="B43" s="138"/>
      <c r="C43" s="138"/>
      <c r="D43" s="138"/>
      <c r="E43" s="138" t="s">
        <v>149</v>
      </c>
      <c r="F43" s="154" t="s">
        <v>87</v>
      </c>
      <c r="G43" s="155" t="s">
        <v>92</v>
      </c>
      <c r="H43" s="156"/>
      <c r="I43" s="57"/>
      <c r="J43" s="100" t="s">
        <v>198</v>
      </c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345"/>
      <c r="V43" s="84" t="s">
        <v>87</v>
      </c>
      <c r="W43" s="73" t="s">
        <v>92</v>
      </c>
    </row>
    <row r="44" spans="1:24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57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</row>
    <row r="45" spans="1:24" ht="15.75" x14ac:dyDescent="0.25">
      <c r="A45" s="50">
        <v>0</v>
      </c>
      <c r="B45" s="50">
        <v>0</v>
      </c>
      <c r="C45" s="50">
        <v>0</v>
      </c>
      <c r="D45" s="50">
        <v>0</v>
      </c>
      <c r="E45" s="50">
        <v>0</v>
      </c>
      <c r="F45" s="85">
        <f>SUM(A45:E45)</f>
        <v>0</v>
      </c>
      <c r="G45" s="157"/>
      <c r="H45" s="74"/>
      <c r="I45" s="51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  <row r="47" spans="1:24" customFormat="1" ht="18.75" x14ac:dyDescent="0.3">
      <c r="A47" s="545" t="s">
        <v>325</v>
      </c>
      <c r="B47" s="546"/>
      <c r="C47" s="546"/>
      <c r="D47" s="546"/>
      <c r="E47" s="546"/>
      <c r="F47" s="111"/>
      <c r="G47" s="112"/>
      <c r="H47" s="150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70"/>
      <c r="W47" s="71"/>
      <c r="X47" s="380"/>
    </row>
    <row r="48" spans="1:24" customFormat="1" ht="18.75" x14ac:dyDescent="0.3">
      <c r="A48" s="138" t="s">
        <v>151</v>
      </c>
      <c r="B48" s="138"/>
      <c r="C48" s="138"/>
      <c r="D48" s="138" t="s">
        <v>326</v>
      </c>
      <c r="E48" s="138"/>
      <c r="F48" s="154" t="s">
        <v>87</v>
      </c>
      <c r="G48" s="155" t="s">
        <v>92</v>
      </c>
      <c r="H48" s="156"/>
      <c r="I48" s="49"/>
      <c r="J48" s="547" t="s">
        <v>322</v>
      </c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U48" s="547"/>
      <c r="V48" s="84" t="s">
        <v>87</v>
      </c>
      <c r="W48" s="73" t="s">
        <v>92</v>
      </c>
      <c r="X48" s="380"/>
    </row>
    <row r="49" spans="1:24" customFormat="1" x14ac:dyDescent="0.25">
      <c r="A49" s="138"/>
      <c r="B49" s="138"/>
      <c r="C49" s="138"/>
      <c r="D49" s="138"/>
      <c r="E49" s="138"/>
      <c r="F49" s="154"/>
      <c r="G49" s="155" t="s">
        <v>84</v>
      </c>
      <c r="H49" s="156"/>
      <c r="I49" s="49"/>
      <c r="J49" s="46" t="s">
        <v>95</v>
      </c>
      <c r="K49" s="46" t="s">
        <v>96</v>
      </c>
      <c r="L49" s="46" t="s">
        <v>97</v>
      </c>
      <c r="M49" s="46" t="s">
        <v>98</v>
      </c>
      <c r="N49" s="46" t="s">
        <v>99</v>
      </c>
      <c r="O49" s="46" t="s">
        <v>100</v>
      </c>
      <c r="P49" s="46" t="s">
        <v>101</v>
      </c>
      <c r="Q49" s="46" t="s">
        <v>102</v>
      </c>
      <c r="R49" s="47" t="s">
        <v>103</v>
      </c>
      <c r="S49" s="46" t="s">
        <v>104</v>
      </c>
      <c r="T49" s="47" t="s">
        <v>105</v>
      </c>
      <c r="U49" s="46" t="s">
        <v>106</v>
      </c>
      <c r="V49" s="84"/>
      <c r="W49" s="66" t="s">
        <v>84</v>
      </c>
      <c r="X49" s="380"/>
    </row>
    <row r="50" spans="1:24" customFormat="1" ht="15.75" x14ac:dyDescent="0.25">
      <c r="A50" s="50"/>
      <c r="B50" s="50">
        <v>0</v>
      </c>
      <c r="C50" s="50"/>
      <c r="D50" s="50">
        <v>0</v>
      </c>
      <c r="E50" s="50"/>
      <c r="F50" s="85"/>
      <c r="G50" s="157"/>
      <c r="H50" s="74"/>
      <c r="I50" s="49"/>
      <c r="J50" s="507">
        <v>0</v>
      </c>
      <c r="K50" s="507">
        <v>0</v>
      </c>
      <c r="L50" s="507">
        <v>0</v>
      </c>
      <c r="M50" s="507">
        <v>0</v>
      </c>
      <c r="N50" s="507">
        <v>0</v>
      </c>
      <c r="O50" s="507">
        <v>0</v>
      </c>
      <c r="P50" s="507">
        <v>0</v>
      </c>
      <c r="Q50" s="507">
        <v>0</v>
      </c>
      <c r="R50" s="507">
        <v>0</v>
      </c>
      <c r="S50" s="507">
        <v>0</v>
      </c>
      <c r="T50" s="507">
        <v>0</v>
      </c>
      <c r="U50" s="507">
        <v>0</v>
      </c>
      <c r="V50" s="85">
        <f>SUM(J50:U50)</f>
        <v>0</v>
      </c>
      <c r="W50" s="66">
        <f>+X50-V50</f>
        <v>24</v>
      </c>
      <c r="X50" s="380">
        <v>24</v>
      </c>
    </row>
  </sheetData>
  <mergeCells count="2">
    <mergeCell ref="A47:E47"/>
    <mergeCell ref="J48:U4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X56"/>
  <sheetViews>
    <sheetView tabSelected="1" workbookViewId="0">
      <pane ySplit="2" topLeftCell="A36" activePane="bottomLeft" state="frozen"/>
      <selection pane="bottomLeft" activeCell="H57" sqref="H5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13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316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0</v>
      </c>
      <c r="B7" s="50">
        <v>0</v>
      </c>
      <c r="C7" s="50">
        <v>0</v>
      </c>
      <c r="D7" s="50"/>
      <c r="E7" s="50">
        <v>0</v>
      </c>
      <c r="F7" s="157">
        <f>SUM(A7:E7)</f>
        <v>0</v>
      </c>
      <c r="G7" s="157">
        <f>+H7-F7</f>
        <v>100</v>
      </c>
      <c r="H7" s="74">
        <v>100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0</v>
      </c>
      <c r="W7" s="68">
        <f>+X7-V7</f>
        <v>18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0</v>
      </c>
      <c r="B13" s="50">
        <v>0</v>
      </c>
      <c r="C13" s="50">
        <v>0</v>
      </c>
      <c r="D13" s="50"/>
      <c r="E13" s="50">
        <v>0</v>
      </c>
      <c r="F13" s="157">
        <f>SUM(A13:E13)</f>
        <v>0</v>
      </c>
      <c r="G13" s="157">
        <f>+H13-F13</f>
        <v>700</v>
      </c>
      <c r="H13" s="74">
        <v>700</v>
      </c>
      <c r="I13" s="51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368">
        <f>SUM(J13:U13)</f>
        <v>0</v>
      </c>
      <c r="W13" s="68">
        <f>+X13-V13</f>
        <v>24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5" t="s">
        <v>92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0</v>
      </c>
      <c r="B19" s="50">
        <v>0</v>
      </c>
      <c r="C19" s="50">
        <v>0</v>
      </c>
      <c r="D19" s="50"/>
      <c r="E19" s="50">
        <v>0</v>
      </c>
      <c r="F19" s="157">
        <f>SUM(A19:E19)</f>
        <v>0</v>
      </c>
      <c r="G19" s="157">
        <f>+H19-F19</f>
        <v>30</v>
      </c>
      <c r="H19" s="74">
        <v>30</v>
      </c>
      <c r="I19" s="51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368">
        <f>SUM(J19:U19)</f>
        <v>0</v>
      </c>
      <c r="W19" s="68">
        <f>+X19-V19</f>
        <v>24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5" t="s">
        <v>92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0</v>
      </c>
      <c r="C25" s="50">
        <v>0</v>
      </c>
      <c r="D25" s="50"/>
      <c r="E25" s="50">
        <v>0</v>
      </c>
      <c r="F25" s="157">
        <f>SUM(A25:E25)</f>
        <v>0</v>
      </c>
      <c r="G25" s="157">
        <f>+H25-F25</f>
        <v>15</v>
      </c>
      <c r="H25" s="74">
        <v>15</v>
      </c>
      <c r="I25" s="51"/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157">
        <f>SUM(J25:U25)</f>
        <v>0</v>
      </c>
      <c r="W25" s="68">
        <f>+X25-V25</f>
        <v>24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98" t="s">
        <v>81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98" t="s">
        <v>123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100" t="s">
        <v>140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0</v>
      </c>
      <c r="B31" s="50" t="s">
        <v>164</v>
      </c>
      <c r="C31" s="50">
        <v>0</v>
      </c>
      <c r="D31" s="50">
        <v>0</v>
      </c>
      <c r="E31" s="50">
        <v>0</v>
      </c>
      <c r="F31" s="85">
        <f>SUM(A31:E31)</f>
        <v>0</v>
      </c>
      <c r="G31" s="157">
        <f>+H31-F31</f>
        <v>1645</v>
      </c>
      <c r="H31" s="74">
        <f>15+130+200+1300</f>
        <v>1645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380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8.75" x14ac:dyDescent="0.3">
      <c r="A33" s="362" t="str">
        <f>+'012'!A33</f>
        <v>TOTAL AL 2010</v>
      </c>
      <c r="B33" s="362"/>
      <c r="C33" s="362"/>
      <c r="D33" s="362"/>
      <c r="E33" s="362"/>
      <c r="F33" s="363">
        <f>+F25+F19+F13+F7</f>
        <v>0</v>
      </c>
      <c r="G33" s="363">
        <f>+V25+V19+V13+V7</f>
        <v>0</v>
      </c>
      <c r="H33" s="74"/>
      <c r="I33" s="51"/>
      <c r="J33" s="54"/>
      <c r="K33" s="162">
        <f>+F31</f>
        <v>0</v>
      </c>
      <c r="L33" s="163">
        <f>+V31</f>
        <v>0</v>
      </c>
      <c r="M33" s="54"/>
      <c r="N33" s="54"/>
      <c r="O33" s="54"/>
      <c r="P33" s="54"/>
      <c r="Q33" s="54"/>
      <c r="R33" s="54"/>
      <c r="S33" s="54"/>
      <c r="T33" s="54"/>
      <c r="U33" s="54"/>
      <c r="V33" s="74"/>
      <c r="W33" s="340"/>
      <c r="X33" s="285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845</v>
      </c>
      <c r="G35" s="128"/>
      <c r="H35" s="128"/>
      <c r="I35" s="60"/>
      <c r="K35" s="166">
        <f>+G31</f>
        <v>1645</v>
      </c>
      <c r="L35" s="167">
        <f>+W31</f>
        <v>24</v>
      </c>
    </row>
    <row r="36" spans="1:24" ht="15.75" thickBot="1" x14ac:dyDescent="0.3">
      <c r="G36" s="125"/>
      <c r="H36" s="125"/>
    </row>
    <row r="37" spans="1:24" ht="19.5" thickBot="1" x14ac:dyDescent="0.35">
      <c r="A37" s="97" t="s">
        <v>111</v>
      </c>
      <c r="B37" s="59"/>
      <c r="C37" s="59"/>
      <c r="D37" s="59"/>
      <c r="E37" s="59"/>
      <c r="F37" s="127">
        <f>+W25+W19+W13+W7</f>
        <v>90</v>
      </c>
      <c r="G37" s="130"/>
      <c r="H37" s="130"/>
    </row>
    <row r="41" spans="1:24" ht="18.75" x14ac:dyDescent="0.3">
      <c r="A41" s="98" t="s">
        <v>81</v>
      </c>
      <c r="B41" s="99"/>
      <c r="C41" s="99"/>
      <c r="D41" s="99"/>
      <c r="E41" s="99"/>
      <c r="F41" s="111"/>
      <c r="G41" s="112"/>
      <c r="H41" s="150"/>
      <c r="I41" s="55"/>
      <c r="V41" s="86"/>
    </row>
    <row r="42" spans="1:24" ht="18.75" x14ac:dyDescent="0.3">
      <c r="A42" s="98" t="s">
        <v>195</v>
      </c>
      <c r="B42" s="99"/>
      <c r="C42" s="99"/>
      <c r="D42" s="99"/>
      <c r="E42" s="99"/>
      <c r="F42" s="111"/>
      <c r="G42" s="112"/>
      <c r="H42" s="150"/>
      <c r="I42" s="55"/>
      <c r="V42" s="86"/>
    </row>
    <row r="43" spans="1:24" ht="18.75" x14ac:dyDescent="0.3">
      <c r="A43" s="138" t="s">
        <v>151</v>
      </c>
      <c r="B43" s="138"/>
      <c r="C43" s="138"/>
      <c r="D43" s="138"/>
      <c r="E43" s="138" t="s">
        <v>149</v>
      </c>
      <c r="F43" s="154" t="s">
        <v>87</v>
      </c>
      <c r="G43" s="155" t="s">
        <v>92</v>
      </c>
      <c r="H43" s="156"/>
      <c r="I43" s="57"/>
      <c r="J43" s="100" t="s">
        <v>201</v>
      </c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345"/>
      <c r="V43" s="84" t="s">
        <v>87</v>
      </c>
      <c r="W43" s="73" t="s">
        <v>92</v>
      </c>
    </row>
    <row r="44" spans="1:24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57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</row>
    <row r="45" spans="1:24" ht="15.75" x14ac:dyDescent="0.25">
      <c r="A45" s="50">
        <v>0</v>
      </c>
      <c r="B45" s="50"/>
      <c r="C45" s="50">
        <v>0</v>
      </c>
      <c r="D45" s="50">
        <v>0</v>
      </c>
      <c r="E45" s="50">
        <v>0</v>
      </c>
      <c r="F45" s="85">
        <f>SUM(A45:E45)</f>
        <v>0</v>
      </c>
      <c r="G45" s="157"/>
      <c r="H45" s="74"/>
      <c r="I45" s="51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  <row r="47" spans="1:24" ht="18.75" x14ac:dyDescent="0.3">
      <c r="A47" s="98" t="s">
        <v>81</v>
      </c>
      <c r="B47" s="99"/>
      <c r="C47" s="99"/>
      <c r="D47" s="99"/>
      <c r="E47" s="99"/>
      <c r="F47" s="111"/>
      <c r="G47" s="112"/>
      <c r="H47" s="150"/>
      <c r="I47" s="55"/>
      <c r="V47" s="86"/>
    </row>
    <row r="48" spans="1:24" ht="18.75" x14ac:dyDescent="0.3">
      <c r="A48" s="98" t="s">
        <v>229</v>
      </c>
      <c r="B48" s="99"/>
      <c r="C48" s="99"/>
      <c r="D48" s="99"/>
      <c r="E48" s="99"/>
      <c r="F48" s="111"/>
      <c r="G48" s="112"/>
      <c r="H48" s="150"/>
      <c r="I48" s="55"/>
      <c r="V48" s="86"/>
    </row>
    <row r="49" spans="1:24" ht="18.75" x14ac:dyDescent="0.3">
      <c r="A49" s="138" t="s">
        <v>151</v>
      </c>
      <c r="B49" s="138"/>
      <c r="C49" s="138"/>
      <c r="D49" s="138"/>
      <c r="E49" s="138" t="s">
        <v>149</v>
      </c>
      <c r="F49" s="154" t="s">
        <v>87</v>
      </c>
      <c r="G49" s="155" t="s">
        <v>92</v>
      </c>
      <c r="H49" s="156"/>
      <c r="I49" s="57"/>
      <c r="J49" s="534"/>
      <c r="K49" s="535"/>
      <c r="L49" s="535"/>
      <c r="M49" s="535"/>
      <c r="N49" s="535"/>
      <c r="O49" s="535" t="s">
        <v>233</v>
      </c>
      <c r="P49" s="535"/>
      <c r="Q49" s="535"/>
      <c r="R49" s="535"/>
      <c r="S49" s="535"/>
      <c r="T49" s="535"/>
      <c r="U49" s="536"/>
      <c r="V49" s="579" t="s">
        <v>87</v>
      </c>
      <c r="W49" s="73" t="s">
        <v>92</v>
      </c>
    </row>
    <row r="50" spans="1:24" x14ac:dyDescent="0.25">
      <c r="A50" s="138"/>
      <c r="B50" s="138"/>
      <c r="C50" s="138"/>
      <c r="D50" s="138"/>
      <c r="E50" s="138"/>
      <c r="F50" s="154"/>
      <c r="G50" s="155" t="s">
        <v>84</v>
      </c>
      <c r="H50" s="156"/>
      <c r="I50" s="57"/>
      <c r="J50" s="46" t="s">
        <v>95</v>
      </c>
      <c r="K50" s="46" t="s">
        <v>96</v>
      </c>
      <c r="L50" s="46" t="s">
        <v>97</v>
      </c>
      <c r="M50" s="46" t="s">
        <v>98</v>
      </c>
      <c r="N50" s="46" t="s">
        <v>99</v>
      </c>
      <c r="O50" s="46" t="s">
        <v>100</v>
      </c>
      <c r="P50" s="46" t="s">
        <v>101</v>
      </c>
      <c r="Q50" s="46" t="s">
        <v>102</v>
      </c>
      <c r="R50" s="47" t="s">
        <v>103</v>
      </c>
      <c r="S50" s="46" t="s">
        <v>104</v>
      </c>
      <c r="T50" s="47" t="s">
        <v>105</v>
      </c>
      <c r="U50" s="46" t="s">
        <v>106</v>
      </c>
      <c r="V50" s="84"/>
      <c r="W50" s="66" t="s">
        <v>84</v>
      </c>
    </row>
    <row r="51" spans="1:24" ht="15.75" x14ac:dyDescent="0.25">
      <c r="A51" s="50">
        <v>0</v>
      </c>
      <c r="B51" s="50"/>
      <c r="C51" s="50">
        <v>0</v>
      </c>
      <c r="D51" s="50">
        <v>0</v>
      </c>
      <c r="E51" s="50">
        <v>0</v>
      </c>
      <c r="F51" s="85">
        <f>SUM(A51:E51)</f>
        <v>0</v>
      </c>
      <c r="G51" s="157"/>
      <c r="H51" s="74"/>
      <c r="I51" s="51"/>
      <c r="J51" s="507">
        <v>0</v>
      </c>
      <c r="K51" s="507">
        <v>0</v>
      </c>
      <c r="L51" s="507">
        <v>0</v>
      </c>
      <c r="M51" s="507">
        <v>0</v>
      </c>
      <c r="N51" s="507">
        <v>0</v>
      </c>
      <c r="O51" s="507">
        <v>0</v>
      </c>
      <c r="P51" s="507">
        <v>0</v>
      </c>
      <c r="Q51" s="507">
        <v>0</v>
      </c>
      <c r="R51" s="507">
        <v>0</v>
      </c>
      <c r="S51" s="507">
        <v>0</v>
      </c>
      <c r="T51" s="507">
        <v>0</v>
      </c>
      <c r="U51" s="507">
        <v>0</v>
      </c>
      <c r="V51" s="85">
        <f>SUM(J51:U51)</f>
        <v>0</v>
      </c>
      <c r="W51" s="66">
        <f>+X51-V51</f>
        <v>24</v>
      </c>
      <c r="X51" s="380">
        <v>24</v>
      </c>
    </row>
    <row r="52" spans="1:24" ht="15.75" x14ac:dyDescent="0.25">
      <c r="A52" s="521"/>
      <c r="B52" s="522"/>
      <c r="C52" s="522"/>
      <c r="D52" s="522"/>
      <c r="E52" s="522"/>
      <c r="F52" s="524"/>
      <c r="G52" s="157"/>
      <c r="H52" s="74"/>
      <c r="I52" s="51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89"/>
      <c r="W52" s="75"/>
    </row>
    <row r="53" spans="1:24" customFormat="1" ht="18.75" x14ac:dyDescent="0.3">
      <c r="A53" s="545" t="s">
        <v>325</v>
      </c>
      <c r="B53" s="546"/>
      <c r="C53" s="546"/>
      <c r="D53" s="546"/>
      <c r="E53" s="546"/>
      <c r="F53" s="111"/>
      <c r="G53" s="112"/>
      <c r="H53" s="150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70"/>
      <c r="W53" s="71"/>
      <c r="X53" s="380"/>
    </row>
    <row r="54" spans="1:24" customFormat="1" ht="18.75" x14ac:dyDescent="0.3">
      <c r="A54" s="138" t="s">
        <v>151</v>
      </c>
      <c r="B54" s="138"/>
      <c r="C54" s="138"/>
      <c r="D54" s="138" t="s">
        <v>326</v>
      </c>
      <c r="E54" s="138"/>
      <c r="F54" s="154" t="s">
        <v>87</v>
      </c>
      <c r="G54" s="155" t="s">
        <v>92</v>
      </c>
      <c r="H54" s="156"/>
      <c r="I54" s="49"/>
      <c r="J54" s="547" t="s">
        <v>322</v>
      </c>
      <c r="K54" s="547"/>
      <c r="L54" s="547"/>
      <c r="M54" s="547"/>
      <c r="N54" s="547"/>
      <c r="O54" s="547"/>
      <c r="P54" s="547"/>
      <c r="Q54" s="547"/>
      <c r="R54" s="547"/>
      <c r="S54" s="547"/>
      <c r="T54" s="547"/>
      <c r="U54" s="547"/>
      <c r="V54" s="84" t="s">
        <v>87</v>
      </c>
      <c r="W54" s="73" t="s">
        <v>92</v>
      </c>
      <c r="X54" s="380"/>
    </row>
    <row r="55" spans="1:24" customFormat="1" x14ac:dyDescent="0.25">
      <c r="A55" s="138"/>
      <c r="B55" s="138"/>
      <c r="C55" s="138"/>
      <c r="D55" s="138"/>
      <c r="E55" s="138"/>
      <c r="F55" s="154"/>
      <c r="G55" s="155" t="s">
        <v>84</v>
      </c>
      <c r="H55" s="156"/>
      <c r="I55" s="49"/>
      <c r="J55" s="46" t="s">
        <v>95</v>
      </c>
      <c r="K55" s="46" t="s">
        <v>96</v>
      </c>
      <c r="L55" s="46" t="s">
        <v>97</v>
      </c>
      <c r="M55" s="46" t="s">
        <v>98</v>
      </c>
      <c r="N55" s="46" t="s">
        <v>99</v>
      </c>
      <c r="O55" s="46" t="s">
        <v>100</v>
      </c>
      <c r="P55" s="46" t="s">
        <v>101</v>
      </c>
      <c r="Q55" s="46" t="s">
        <v>102</v>
      </c>
      <c r="R55" s="47" t="s">
        <v>103</v>
      </c>
      <c r="S55" s="46" t="s">
        <v>104</v>
      </c>
      <c r="T55" s="47" t="s">
        <v>105</v>
      </c>
      <c r="U55" s="46" t="s">
        <v>106</v>
      </c>
      <c r="V55" s="84"/>
      <c r="W55" s="66" t="s">
        <v>84</v>
      </c>
      <c r="X55" s="380"/>
    </row>
    <row r="56" spans="1:24" customFormat="1" ht="15.75" x14ac:dyDescent="0.25">
      <c r="A56" s="50"/>
      <c r="B56" s="50">
        <v>0</v>
      </c>
      <c r="C56" s="50"/>
      <c r="D56" s="50">
        <v>0</v>
      </c>
      <c r="E56" s="50"/>
      <c r="F56" s="85"/>
      <c r="G56" s="157"/>
      <c r="H56" s="74"/>
      <c r="I56" s="49"/>
      <c r="J56" s="507">
        <v>2</v>
      </c>
      <c r="K56" s="507">
        <v>0</v>
      </c>
      <c r="L56" s="507">
        <v>0</v>
      </c>
      <c r="M56" s="507">
        <v>0</v>
      </c>
      <c r="N56" s="507">
        <v>0</v>
      </c>
      <c r="O56" s="507">
        <v>0</v>
      </c>
      <c r="P56" s="507">
        <v>0</v>
      </c>
      <c r="Q56" s="507">
        <v>0</v>
      </c>
      <c r="R56" s="507">
        <v>0</v>
      </c>
      <c r="S56" s="507">
        <v>0</v>
      </c>
      <c r="T56" s="507">
        <v>0</v>
      </c>
      <c r="U56" s="507">
        <v>0</v>
      </c>
      <c r="V56" s="85">
        <f>SUM(J56:U56)</f>
        <v>2</v>
      </c>
      <c r="W56" s="66">
        <f>+X56-V56</f>
        <v>22</v>
      </c>
      <c r="X56" s="380">
        <v>24</v>
      </c>
    </row>
  </sheetData>
  <mergeCells count="2">
    <mergeCell ref="A53:E53"/>
    <mergeCell ref="J54:U5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X51"/>
  <sheetViews>
    <sheetView workbookViewId="0">
      <pane ySplit="2" topLeftCell="A39" activePane="bottomLeft" state="frozen"/>
      <selection pane="bottomLeft" activeCell="A48" sqref="A48:XFD5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190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14</v>
      </c>
      <c r="C1" s="41"/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253</v>
      </c>
      <c r="B2" s="364"/>
      <c r="C2" s="528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527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527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29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30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526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526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5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600</v>
      </c>
      <c r="B13" s="50">
        <v>100</v>
      </c>
      <c r="C13" s="529">
        <v>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98" t="s">
        <v>81</v>
      </c>
      <c r="B15" s="99"/>
      <c r="C15" s="526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526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5" t="s">
        <v>92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5</v>
      </c>
      <c r="B19" s="50">
        <v>15</v>
      </c>
      <c r="C19" s="529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98" t="s">
        <v>81</v>
      </c>
      <c r="B21" s="99"/>
      <c r="C21" s="526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526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5" t="s">
        <v>92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29">
        <v>0</v>
      </c>
      <c r="D25" s="50"/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8">
        <v>2</v>
      </c>
      <c r="R25" s="58">
        <v>2</v>
      </c>
      <c r="S25" s="58">
        <v>2</v>
      </c>
      <c r="T25" s="58">
        <v>2</v>
      </c>
      <c r="U25" s="58">
        <v>2</v>
      </c>
      <c r="V25" s="157">
        <f>SUM(J25:U25)</f>
        <v>24</v>
      </c>
      <c r="W25" s="68">
        <f>+X25-V25</f>
        <v>0</v>
      </c>
      <c r="X25" s="284">
        <v>24</v>
      </c>
    </row>
    <row r="26" spans="1:24" ht="15.75" x14ac:dyDescent="0.25">
      <c r="A26" s="51"/>
      <c r="B26" s="51"/>
      <c r="C26" s="53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98" t="s">
        <v>81</v>
      </c>
      <c r="B27" s="99"/>
      <c r="C27" s="526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98" t="s">
        <v>123</v>
      </c>
      <c r="B28" s="99"/>
      <c r="C28" s="526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100" t="s">
        <v>140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15</v>
      </c>
      <c r="B31" s="50">
        <v>50</v>
      </c>
      <c r="C31" s="529">
        <v>130</v>
      </c>
      <c r="D31" s="50">
        <v>200</v>
      </c>
      <c r="E31" s="50">
        <v>0</v>
      </c>
      <c r="F31" s="85">
        <f>SUM(A31:E31)</f>
        <v>395</v>
      </c>
      <c r="G31" s="157">
        <f>+H31-F31</f>
        <v>1300</v>
      </c>
      <c r="H31" s="74">
        <f>15+50+130+200+1300</f>
        <v>1695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380">
        <v>24</v>
      </c>
    </row>
    <row r="32" spans="1:24" ht="16.5" thickBot="1" x14ac:dyDescent="0.3">
      <c r="A32" s="51"/>
      <c r="B32" s="51"/>
      <c r="C32" s="531"/>
      <c r="D32" s="51"/>
      <c r="E32" s="51"/>
      <c r="F32" s="74"/>
      <c r="G32" s="74"/>
      <c r="H32" s="74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8.75" x14ac:dyDescent="0.3">
      <c r="A33" s="362" t="str">
        <f>+'013'!A33</f>
        <v>TOTAL AL 2010</v>
      </c>
      <c r="B33" s="362"/>
      <c r="C33" s="532"/>
      <c r="D33" s="362"/>
      <c r="E33" s="362"/>
      <c r="F33" s="363">
        <f>+F25+F19+F13+F7</f>
        <v>845</v>
      </c>
      <c r="G33" s="363">
        <f>+V25+V19+V13+V7</f>
        <v>90</v>
      </c>
      <c r="H33" s="74"/>
      <c r="I33" s="51"/>
      <c r="J33" s="54"/>
      <c r="K33" s="162">
        <f>+F31</f>
        <v>395</v>
      </c>
      <c r="L33" s="163">
        <f>+V31</f>
        <v>0</v>
      </c>
      <c r="M33" s="54"/>
      <c r="N33" s="54"/>
      <c r="O33" s="54"/>
      <c r="P33" s="54"/>
      <c r="Q33" s="54"/>
      <c r="R33" s="54"/>
      <c r="S33" s="54"/>
      <c r="T33" s="54"/>
      <c r="U33" s="54"/>
      <c r="V33" s="74"/>
      <c r="W33" s="340"/>
      <c r="X33" s="285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33"/>
      <c r="D35" s="59"/>
      <c r="E35" s="59"/>
      <c r="F35" s="127">
        <f>+G25+G19+G13+G7</f>
        <v>0</v>
      </c>
      <c r="G35" s="128"/>
      <c r="H35" s="128"/>
      <c r="I35" s="60"/>
      <c r="K35" s="166">
        <f>+G31</f>
        <v>1300</v>
      </c>
      <c r="L35" s="167">
        <f>+W31</f>
        <v>24</v>
      </c>
    </row>
    <row r="36" spans="1:24" ht="19.5" thickBot="1" x14ac:dyDescent="0.35">
      <c r="A36" s="97" t="s">
        <v>111</v>
      </c>
      <c r="B36" s="59"/>
      <c r="C36" s="533"/>
      <c r="D36" s="59"/>
      <c r="E36" s="59"/>
      <c r="F36" s="127">
        <f>+W25+W19+W13+W7</f>
        <v>0</v>
      </c>
      <c r="G36" s="130"/>
      <c r="H36" s="130"/>
    </row>
    <row r="37" spans="1:24" ht="18.75" x14ac:dyDescent="0.3">
      <c r="A37" s="98" t="s">
        <v>81</v>
      </c>
      <c r="B37" s="99"/>
      <c r="C37" s="526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195</v>
      </c>
      <c r="B38" s="99"/>
      <c r="C38" s="526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 t="s">
        <v>309</v>
      </c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198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 t="s">
        <v>150</v>
      </c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35</v>
      </c>
      <c r="B41" s="50"/>
      <c r="C41" s="529">
        <v>50</v>
      </c>
      <c r="D41" s="50">
        <v>0</v>
      </c>
      <c r="E41" s="50">
        <v>0</v>
      </c>
      <c r="F41" s="85">
        <f>SUM(A41:E41)</f>
        <v>85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2" spans="1:24" ht="18.75" x14ac:dyDescent="0.3">
      <c r="A42" s="98" t="s">
        <v>81</v>
      </c>
      <c r="B42" s="99"/>
      <c r="C42" s="526"/>
      <c r="D42" s="99"/>
      <c r="E42" s="99"/>
      <c r="F42" s="111"/>
      <c r="G42" s="112"/>
      <c r="H42" s="150"/>
      <c r="I42" s="55"/>
      <c r="V42" s="86"/>
    </row>
    <row r="43" spans="1:24" ht="18.75" x14ac:dyDescent="0.3">
      <c r="A43" s="98" t="s">
        <v>229</v>
      </c>
      <c r="B43" s="99"/>
      <c r="C43" s="526"/>
      <c r="D43" s="99"/>
      <c r="E43" s="99"/>
      <c r="F43" s="111"/>
      <c r="G43" s="112"/>
      <c r="H43" s="150"/>
      <c r="I43" s="55"/>
      <c r="V43" s="86"/>
    </row>
    <row r="44" spans="1:24" ht="18.75" x14ac:dyDescent="0.3">
      <c r="A44" s="138" t="s">
        <v>151</v>
      </c>
      <c r="B44" s="138"/>
      <c r="C44" s="138"/>
      <c r="D44" s="138" t="s">
        <v>307</v>
      </c>
      <c r="E44" s="138" t="s">
        <v>149</v>
      </c>
      <c r="F44" s="154" t="s">
        <v>87</v>
      </c>
      <c r="G44" s="155" t="s">
        <v>92</v>
      </c>
      <c r="H44" s="156"/>
      <c r="I44" s="57"/>
      <c r="J44" s="100" t="s">
        <v>233</v>
      </c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345"/>
      <c r="V44" s="84" t="s">
        <v>87</v>
      </c>
      <c r="W44" s="73" t="s">
        <v>92</v>
      </c>
    </row>
    <row r="45" spans="1:24" x14ac:dyDescent="0.25">
      <c r="A45" s="138"/>
      <c r="B45" s="138"/>
      <c r="C45" s="138"/>
      <c r="D45" s="138"/>
      <c r="E45" s="138" t="s">
        <v>150</v>
      </c>
      <c r="F45" s="154"/>
      <c r="G45" s="155" t="s">
        <v>84</v>
      </c>
      <c r="H45" s="156"/>
      <c r="I45" s="57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</row>
    <row r="46" spans="1:24" ht="15.75" x14ac:dyDescent="0.25">
      <c r="A46" s="50"/>
      <c r="B46" s="50"/>
      <c r="C46" s="529"/>
      <c r="D46" s="529">
        <v>400</v>
      </c>
      <c r="E46" s="50">
        <v>0</v>
      </c>
      <c r="F46" s="85">
        <f>SUM(A46:E46)</f>
        <v>400</v>
      </c>
      <c r="G46" s="157"/>
      <c r="H46" s="74"/>
      <c r="I46" s="51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  <row r="48" spans="1:24" customFormat="1" ht="18.75" x14ac:dyDescent="0.3">
      <c r="A48" s="545" t="s">
        <v>325</v>
      </c>
      <c r="B48" s="546"/>
      <c r="C48" s="546"/>
      <c r="D48" s="546"/>
      <c r="E48" s="546"/>
      <c r="F48" s="111"/>
      <c r="G48" s="112"/>
      <c r="H48" s="150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70"/>
      <c r="W48" s="71"/>
      <c r="X48" s="380"/>
    </row>
    <row r="49" spans="1:24" customFormat="1" ht="18.75" x14ac:dyDescent="0.3">
      <c r="A49" s="138" t="s">
        <v>151</v>
      </c>
      <c r="B49" s="138"/>
      <c r="C49" s="138"/>
      <c r="D49" s="138" t="s">
        <v>326</v>
      </c>
      <c r="E49" s="138"/>
      <c r="F49" s="154" t="s">
        <v>87</v>
      </c>
      <c r="G49" s="155" t="s">
        <v>92</v>
      </c>
      <c r="H49" s="156"/>
      <c r="I49" s="49"/>
      <c r="J49" s="547" t="s">
        <v>322</v>
      </c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7"/>
      <c r="V49" s="84" t="s">
        <v>87</v>
      </c>
      <c r="W49" s="73" t="s">
        <v>92</v>
      </c>
      <c r="X49" s="380"/>
    </row>
    <row r="50" spans="1:24" customFormat="1" x14ac:dyDescent="0.25">
      <c r="A50" s="138"/>
      <c r="B50" s="138"/>
      <c r="C50" s="138"/>
      <c r="D50" s="138"/>
      <c r="E50" s="138"/>
      <c r="F50" s="154"/>
      <c r="G50" s="155" t="s">
        <v>84</v>
      </c>
      <c r="H50" s="156"/>
      <c r="I50" s="49"/>
      <c r="J50" s="46" t="s">
        <v>95</v>
      </c>
      <c r="K50" s="46" t="s">
        <v>96</v>
      </c>
      <c r="L50" s="46" t="s">
        <v>97</v>
      </c>
      <c r="M50" s="46" t="s">
        <v>98</v>
      </c>
      <c r="N50" s="46" t="s">
        <v>99</v>
      </c>
      <c r="O50" s="46" t="s">
        <v>100</v>
      </c>
      <c r="P50" s="46" t="s">
        <v>101</v>
      </c>
      <c r="Q50" s="46" t="s">
        <v>102</v>
      </c>
      <c r="R50" s="47" t="s">
        <v>103</v>
      </c>
      <c r="S50" s="46" t="s">
        <v>104</v>
      </c>
      <c r="T50" s="47" t="s">
        <v>105</v>
      </c>
      <c r="U50" s="46" t="s">
        <v>106</v>
      </c>
      <c r="V50" s="84"/>
      <c r="W50" s="66" t="s">
        <v>84</v>
      </c>
      <c r="X50" s="380"/>
    </row>
    <row r="51" spans="1:24" customFormat="1" ht="15.75" x14ac:dyDescent="0.25">
      <c r="A51" s="50"/>
      <c r="B51" s="50">
        <v>0</v>
      </c>
      <c r="C51" s="50"/>
      <c r="D51" s="50">
        <v>0</v>
      </c>
      <c r="E51" s="50"/>
      <c r="F51" s="85"/>
      <c r="G51" s="157"/>
      <c r="H51" s="74"/>
      <c r="I51" s="49"/>
      <c r="J51" s="507">
        <v>0</v>
      </c>
      <c r="K51" s="507">
        <v>0</v>
      </c>
      <c r="L51" s="507">
        <v>0</v>
      </c>
      <c r="M51" s="507">
        <v>0</v>
      </c>
      <c r="N51" s="507">
        <v>0</v>
      </c>
      <c r="O51" s="507">
        <v>0</v>
      </c>
      <c r="P51" s="507">
        <v>0</v>
      </c>
      <c r="Q51" s="507">
        <v>0</v>
      </c>
      <c r="R51" s="507">
        <v>0</v>
      </c>
      <c r="S51" s="507">
        <v>0</v>
      </c>
      <c r="T51" s="507">
        <v>0</v>
      </c>
      <c r="U51" s="507">
        <v>0</v>
      </c>
      <c r="V51" s="85">
        <f>SUM(J51:U51)</f>
        <v>0</v>
      </c>
      <c r="W51" s="66">
        <f>+X51-V51</f>
        <v>24</v>
      </c>
      <c r="X51" s="380">
        <v>24</v>
      </c>
    </row>
  </sheetData>
  <mergeCells count="2">
    <mergeCell ref="A48:E48"/>
    <mergeCell ref="J49:U4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X48"/>
  <sheetViews>
    <sheetView workbookViewId="0">
      <pane ySplit="2" topLeftCell="A36" activePane="bottomLeft" state="frozen"/>
      <selection pane="bottomLeft" activeCell="A45" sqref="A45:XFD48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15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317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v>20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650</v>
      </c>
      <c r="B13" s="50">
        <v>50</v>
      </c>
      <c r="C13" s="50">
        <v>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5" t="s">
        <v>92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5" t="s">
        <v>92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8">
        <v>2</v>
      </c>
      <c r="R25" s="58">
        <v>2</v>
      </c>
      <c r="S25" s="58">
        <v>2</v>
      </c>
      <c r="T25" s="58">
        <v>2</v>
      </c>
      <c r="U25" s="58">
        <v>2</v>
      </c>
      <c r="V25" s="157">
        <f>SUM(J25:U25)</f>
        <v>24</v>
      </c>
      <c r="W25" s="68">
        <f>+X25-V25</f>
        <v>0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98" t="s">
        <v>227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138" t="s">
        <v>151</v>
      </c>
      <c r="B28" s="138" t="s">
        <v>125</v>
      </c>
      <c r="C28" s="138" t="s">
        <v>124</v>
      </c>
      <c r="D28" s="138" t="s">
        <v>155</v>
      </c>
      <c r="E28" s="138" t="s">
        <v>149</v>
      </c>
      <c r="F28" s="154" t="s">
        <v>87</v>
      </c>
      <c r="G28" s="155" t="s">
        <v>92</v>
      </c>
      <c r="H28" s="156"/>
      <c r="I28" s="57"/>
      <c r="J28" s="100" t="s">
        <v>140</v>
      </c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345"/>
      <c r="V28" s="84" t="s">
        <v>87</v>
      </c>
      <c r="W28" s="73" t="s">
        <v>92</v>
      </c>
    </row>
    <row r="29" spans="1:24" x14ac:dyDescent="0.25">
      <c r="A29" s="138"/>
      <c r="B29" s="138"/>
      <c r="C29" s="138"/>
      <c r="D29" s="138"/>
      <c r="E29" s="138" t="s">
        <v>150</v>
      </c>
      <c r="F29" s="154"/>
      <c r="G29" s="155" t="s">
        <v>84</v>
      </c>
      <c r="H29" s="156"/>
      <c r="I29" s="57"/>
      <c r="J29" s="46" t="s">
        <v>95</v>
      </c>
      <c r="K29" s="46" t="s">
        <v>96</v>
      </c>
      <c r="L29" s="46" t="s">
        <v>97</v>
      </c>
      <c r="M29" s="46" t="s">
        <v>98</v>
      </c>
      <c r="N29" s="46" t="s">
        <v>99</v>
      </c>
      <c r="O29" s="46" t="s">
        <v>100</v>
      </c>
      <c r="P29" s="46" t="s">
        <v>101</v>
      </c>
      <c r="Q29" s="46" t="s">
        <v>102</v>
      </c>
      <c r="R29" s="47" t="s">
        <v>103</v>
      </c>
      <c r="S29" s="46" t="s">
        <v>104</v>
      </c>
      <c r="T29" s="47" t="s">
        <v>105</v>
      </c>
      <c r="U29" s="46" t="s">
        <v>106</v>
      </c>
      <c r="V29" s="84"/>
      <c r="W29" s="66" t="s">
        <v>84</v>
      </c>
    </row>
    <row r="30" spans="1:24" ht="15.75" x14ac:dyDescent="0.25">
      <c r="A30" s="50">
        <v>15</v>
      </c>
      <c r="B30" s="50" t="s">
        <v>164</v>
      </c>
      <c r="C30" s="50">
        <v>130</v>
      </c>
      <c r="D30" s="50">
        <v>200</v>
      </c>
      <c r="E30" s="50">
        <v>300</v>
      </c>
      <c r="F30" s="85">
        <f>SUM(A30:E30)</f>
        <v>645</v>
      </c>
      <c r="G30" s="157">
        <f>+H30-F30</f>
        <v>1000</v>
      </c>
      <c r="H30" s="74">
        <f>15+130+200+1300</f>
        <v>1645</v>
      </c>
      <c r="I30" s="51"/>
      <c r="J30" s="58">
        <v>2</v>
      </c>
      <c r="K30" s="58">
        <v>2</v>
      </c>
      <c r="L30" s="58">
        <v>2</v>
      </c>
      <c r="M30" s="58">
        <v>2</v>
      </c>
      <c r="N30" s="58">
        <v>2</v>
      </c>
      <c r="O30" s="58">
        <v>2</v>
      </c>
      <c r="P30" s="58">
        <v>2</v>
      </c>
      <c r="Q30" s="58">
        <v>2</v>
      </c>
      <c r="R30" s="58">
        <v>2</v>
      </c>
      <c r="S30" s="58">
        <v>2</v>
      </c>
      <c r="T30" s="58">
        <v>2</v>
      </c>
      <c r="U30" s="58">
        <v>2</v>
      </c>
      <c r="V30" s="85">
        <f>SUM(J30:U30)</f>
        <v>24</v>
      </c>
      <c r="W30" s="66">
        <f>+X30-V30</f>
        <v>0</v>
      </c>
      <c r="X30" s="380">
        <v>24</v>
      </c>
    </row>
    <row r="31" spans="1:24" ht="16.5" thickBot="1" x14ac:dyDescent="0.3">
      <c r="A31" s="51"/>
      <c r="B31" s="51"/>
      <c r="C31" s="51"/>
      <c r="D31" s="51"/>
      <c r="E31" s="51"/>
      <c r="F31" s="74"/>
      <c r="G31" s="74"/>
      <c r="H31" s="74"/>
      <c r="I31" s="51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74"/>
      <c r="W31" s="340"/>
      <c r="X31" s="285"/>
    </row>
    <row r="32" spans="1:24" ht="19.5" thickBot="1" x14ac:dyDescent="0.35">
      <c r="A32" s="362" t="str">
        <f>+'014'!A33</f>
        <v>TOTAL AL 2010</v>
      </c>
      <c r="B32" s="362"/>
      <c r="C32" s="362"/>
      <c r="D32" s="362"/>
      <c r="E32" s="362"/>
      <c r="F32" s="363">
        <f>+F25+F19+F13+F7</f>
        <v>845</v>
      </c>
      <c r="G32" s="363">
        <f>+V25+V19+V13+V7</f>
        <v>90</v>
      </c>
      <c r="H32" s="74"/>
      <c r="I32" s="51"/>
      <c r="J32" s="54"/>
      <c r="K32" s="162">
        <f>+F30</f>
        <v>645</v>
      </c>
      <c r="L32" s="163">
        <f>+V30</f>
        <v>24</v>
      </c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9.5" thickBot="1" x14ac:dyDescent="0.35">
      <c r="A33" s="97" t="s">
        <v>94</v>
      </c>
      <c r="B33" s="59"/>
      <c r="C33" s="59"/>
      <c r="D33" s="59"/>
      <c r="E33" s="59"/>
      <c r="F33" s="127">
        <f>+G25+G19+G13+G7</f>
        <v>20</v>
      </c>
      <c r="G33" s="128"/>
      <c r="H33" s="128"/>
      <c r="I33" s="60"/>
      <c r="K33" s="166">
        <f>+G30</f>
        <v>1000</v>
      </c>
      <c r="L33" s="167">
        <f>+W30</f>
        <v>0</v>
      </c>
    </row>
    <row r="34" spans="1:24" ht="19.5" thickBot="1" x14ac:dyDescent="0.35">
      <c r="A34" s="97" t="s">
        <v>111</v>
      </c>
      <c r="B34" s="59"/>
      <c r="C34" s="59"/>
      <c r="D34" s="59"/>
      <c r="E34" s="59"/>
      <c r="F34" s="127">
        <f>+W25+W19+W13+W7</f>
        <v>0</v>
      </c>
      <c r="G34" s="130"/>
      <c r="H34" s="130"/>
    </row>
    <row r="35" spans="1:24" ht="18.75" x14ac:dyDescent="0.3">
      <c r="A35" s="98" t="s">
        <v>308</v>
      </c>
      <c r="B35" s="99"/>
      <c r="C35" s="99"/>
      <c r="D35" s="99"/>
      <c r="E35" s="99"/>
      <c r="F35" s="111"/>
      <c r="G35" s="112"/>
      <c r="H35" s="150"/>
      <c r="I35" s="55"/>
      <c r="V35" s="86"/>
    </row>
    <row r="36" spans="1:24" ht="18.75" x14ac:dyDescent="0.3">
      <c r="A36" s="138" t="s">
        <v>151</v>
      </c>
      <c r="B36" s="138"/>
      <c r="C36" s="138"/>
      <c r="D36" s="138"/>
      <c r="E36" s="138" t="s">
        <v>149</v>
      </c>
      <c r="F36" s="154" t="s">
        <v>87</v>
      </c>
      <c r="G36" s="155" t="s">
        <v>92</v>
      </c>
      <c r="H36" s="156"/>
      <c r="I36" s="57"/>
      <c r="J36" s="100" t="s">
        <v>198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345"/>
      <c r="V36" s="84" t="s">
        <v>87</v>
      </c>
      <c r="W36" s="73" t="s">
        <v>92</v>
      </c>
    </row>
    <row r="37" spans="1:24" x14ac:dyDescent="0.25">
      <c r="A37" s="138"/>
      <c r="B37" s="138"/>
      <c r="C37" s="138"/>
      <c r="D37" s="138"/>
      <c r="E37" s="138"/>
      <c r="F37" s="154"/>
      <c r="G37" s="155" t="s">
        <v>84</v>
      </c>
      <c r="H37" s="156"/>
      <c r="I37" s="57"/>
      <c r="J37" s="46" t="s">
        <v>95</v>
      </c>
      <c r="K37" s="46" t="s">
        <v>96</v>
      </c>
      <c r="L37" s="46" t="s">
        <v>97</v>
      </c>
      <c r="M37" s="46" t="s">
        <v>98</v>
      </c>
      <c r="N37" s="46" t="s">
        <v>99</v>
      </c>
      <c r="O37" s="46" t="s">
        <v>100</v>
      </c>
      <c r="P37" s="46" t="s">
        <v>101</v>
      </c>
      <c r="Q37" s="46" t="s">
        <v>102</v>
      </c>
      <c r="R37" s="47" t="s">
        <v>103</v>
      </c>
      <c r="S37" s="46" t="s">
        <v>104</v>
      </c>
      <c r="T37" s="47" t="s">
        <v>105</v>
      </c>
      <c r="U37" s="46" t="s">
        <v>106</v>
      </c>
      <c r="V37" s="84"/>
      <c r="W37" s="66" t="s">
        <v>84</v>
      </c>
    </row>
    <row r="38" spans="1:24" ht="15.75" x14ac:dyDescent="0.25">
      <c r="A38" s="50">
        <v>35</v>
      </c>
      <c r="B38" s="50"/>
      <c r="C38" s="50">
        <v>0</v>
      </c>
      <c r="D38" s="50">
        <v>0</v>
      </c>
      <c r="E38" s="50">
        <v>0</v>
      </c>
      <c r="F38" s="85">
        <f>SUM(A38:E38)</f>
        <v>35</v>
      </c>
      <c r="G38" s="157"/>
      <c r="H38" s="74"/>
      <c r="I38" s="51"/>
      <c r="J38" s="507">
        <v>2</v>
      </c>
      <c r="K38" s="507">
        <v>2</v>
      </c>
      <c r="L38" s="507">
        <v>2</v>
      </c>
      <c r="M38" s="507">
        <v>2</v>
      </c>
      <c r="N38" s="507">
        <v>2</v>
      </c>
      <c r="O38" s="507">
        <v>2</v>
      </c>
      <c r="P38" s="507">
        <v>2</v>
      </c>
      <c r="Q38" s="507">
        <v>2</v>
      </c>
      <c r="R38" s="507">
        <v>2</v>
      </c>
      <c r="S38" s="507">
        <v>2</v>
      </c>
      <c r="T38" s="507">
        <v>2</v>
      </c>
      <c r="U38" s="507">
        <v>2</v>
      </c>
      <c r="V38" s="85">
        <f>SUM(J38:U38)</f>
        <v>24</v>
      </c>
      <c r="W38" s="66">
        <f>+X38-V38</f>
        <v>0</v>
      </c>
      <c r="X38" s="380">
        <v>24</v>
      </c>
    </row>
    <row r="40" spans="1:24" ht="18.75" x14ac:dyDescent="0.3">
      <c r="A40" s="98" t="s">
        <v>298</v>
      </c>
      <c r="B40" s="99"/>
      <c r="C40" s="99"/>
      <c r="D40" s="99"/>
      <c r="E40" s="99"/>
      <c r="F40" s="111"/>
      <c r="G40" s="112"/>
      <c r="H40" s="150"/>
      <c r="I40" s="55"/>
      <c r="V40" s="86"/>
    </row>
    <row r="41" spans="1:24" ht="18.75" x14ac:dyDescent="0.3">
      <c r="A41" s="138" t="s">
        <v>151</v>
      </c>
      <c r="B41" s="138"/>
      <c r="C41" s="138"/>
      <c r="D41" s="138"/>
      <c r="E41" s="138" t="s">
        <v>302</v>
      </c>
      <c r="F41" s="154" t="s">
        <v>87</v>
      </c>
      <c r="G41" s="155" t="s">
        <v>92</v>
      </c>
      <c r="H41" s="156"/>
      <c r="I41" s="57"/>
      <c r="J41" s="100" t="s">
        <v>233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345"/>
      <c r="V41" s="84" t="s">
        <v>87</v>
      </c>
      <c r="W41" s="73" t="s">
        <v>92</v>
      </c>
    </row>
    <row r="42" spans="1:24" x14ac:dyDescent="0.25">
      <c r="A42" s="138"/>
      <c r="B42" s="138"/>
      <c r="C42" s="138"/>
      <c r="D42" s="138"/>
      <c r="E42" s="138"/>
      <c r="F42" s="154"/>
      <c r="G42" s="155" t="s">
        <v>84</v>
      </c>
      <c r="H42" s="156"/>
      <c r="I42" s="57"/>
      <c r="J42" s="46" t="s">
        <v>95</v>
      </c>
      <c r="K42" s="46" t="s">
        <v>96</v>
      </c>
      <c r="L42" s="46" t="s">
        <v>97</v>
      </c>
      <c r="M42" s="46" t="s">
        <v>98</v>
      </c>
      <c r="N42" s="46" t="s">
        <v>99</v>
      </c>
      <c r="O42" s="46" t="s">
        <v>100</v>
      </c>
      <c r="P42" s="46" t="s">
        <v>101</v>
      </c>
      <c r="Q42" s="46" t="s">
        <v>102</v>
      </c>
      <c r="R42" s="47" t="s">
        <v>103</v>
      </c>
      <c r="S42" s="46" t="s">
        <v>104</v>
      </c>
      <c r="T42" s="47" t="s">
        <v>105</v>
      </c>
      <c r="U42" s="46" t="s">
        <v>106</v>
      </c>
      <c r="V42" s="84"/>
      <c r="W42" s="66" t="s">
        <v>84</v>
      </c>
    </row>
    <row r="43" spans="1:24" ht="15.75" x14ac:dyDescent="0.25">
      <c r="A43" s="50">
        <v>30</v>
      </c>
      <c r="B43" s="50"/>
      <c r="C43" s="50">
        <v>0</v>
      </c>
      <c r="D43" s="50">
        <v>0</v>
      </c>
      <c r="E43" s="50">
        <v>500</v>
      </c>
      <c r="F43" s="85">
        <f>SUM(A43:E43)</f>
        <v>530</v>
      </c>
      <c r="G43" s="157"/>
      <c r="H43" s="74"/>
      <c r="I43" s="51"/>
      <c r="J43" s="507">
        <v>2</v>
      </c>
      <c r="K43" s="507">
        <v>2</v>
      </c>
      <c r="L43" s="507">
        <v>2</v>
      </c>
      <c r="M43" s="507">
        <v>2</v>
      </c>
      <c r="N43" s="507">
        <v>2</v>
      </c>
      <c r="O43" s="507">
        <v>2</v>
      </c>
      <c r="P43" s="507">
        <v>2</v>
      </c>
      <c r="Q43" s="507">
        <v>2</v>
      </c>
      <c r="R43" s="507">
        <v>2</v>
      </c>
      <c r="S43" s="507">
        <v>2</v>
      </c>
      <c r="T43" s="507">
        <v>2</v>
      </c>
      <c r="U43" s="507">
        <v>2</v>
      </c>
      <c r="V43" s="85">
        <f>SUM(J43:U43)</f>
        <v>24</v>
      </c>
      <c r="W43" s="66">
        <f>+X43-V43</f>
        <v>0</v>
      </c>
      <c r="X43" s="380">
        <v>24</v>
      </c>
    </row>
    <row r="45" spans="1:24" customFormat="1" ht="18.75" x14ac:dyDescent="0.3">
      <c r="A45" s="545" t="s">
        <v>325</v>
      </c>
      <c r="B45" s="546"/>
      <c r="C45" s="546"/>
      <c r="D45" s="546"/>
      <c r="E45" s="546"/>
      <c r="F45" s="111"/>
      <c r="G45" s="112"/>
      <c r="H45" s="150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70"/>
      <c r="W45" s="71"/>
      <c r="X45" s="380"/>
    </row>
    <row r="46" spans="1:24" customFormat="1" ht="18.75" x14ac:dyDescent="0.3">
      <c r="A46" s="138" t="s">
        <v>151</v>
      </c>
      <c r="B46" s="138"/>
      <c r="C46" s="138"/>
      <c r="D46" s="138" t="s">
        <v>326</v>
      </c>
      <c r="E46" s="138"/>
      <c r="F46" s="154" t="s">
        <v>87</v>
      </c>
      <c r="G46" s="155" t="s">
        <v>92</v>
      </c>
      <c r="H46" s="156"/>
      <c r="I46" s="49"/>
      <c r="J46" s="547" t="s">
        <v>322</v>
      </c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84" t="s">
        <v>87</v>
      </c>
      <c r="W46" s="73" t="s">
        <v>92</v>
      </c>
      <c r="X46" s="380"/>
    </row>
    <row r="47" spans="1:24" customFormat="1" x14ac:dyDescent="0.25">
      <c r="A47" s="138"/>
      <c r="B47" s="138"/>
      <c r="C47" s="138"/>
      <c r="D47" s="138"/>
      <c r="E47" s="138"/>
      <c r="F47" s="154"/>
      <c r="G47" s="155" t="s">
        <v>84</v>
      </c>
      <c r="H47" s="156"/>
      <c r="I47" s="49"/>
      <c r="J47" s="46" t="s">
        <v>95</v>
      </c>
      <c r="K47" s="46" t="s">
        <v>96</v>
      </c>
      <c r="L47" s="46" t="s">
        <v>97</v>
      </c>
      <c r="M47" s="46" t="s">
        <v>98</v>
      </c>
      <c r="N47" s="46" t="s">
        <v>99</v>
      </c>
      <c r="O47" s="46" t="s">
        <v>100</v>
      </c>
      <c r="P47" s="46" t="s">
        <v>101</v>
      </c>
      <c r="Q47" s="46" t="s">
        <v>102</v>
      </c>
      <c r="R47" s="47" t="s">
        <v>103</v>
      </c>
      <c r="S47" s="46" t="s">
        <v>104</v>
      </c>
      <c r="T47" s="47" t="s">
        <v>105</v>
      </c>
      <c r="U47" s="46" t="s">
        <v>106</v>
      </c>
      <c r="V47" s="84"/>
      <c r="W47" s="66" t="s">
        <v>84</v>
      </c>
      <c r="X47" s="380"/>
    </row>
    <row r="48" spans="1:24" customFormat="1" ht="15.75" x14ac:dyDescent="0.25">
      <c r="A48" s="50"/>
      <c r="B48" s="50">
        <v>0</v>
      </c>
      <c r="C48" s="50"/>
      <c r="D48" s="50">
        <v>0</v>
      </c>
      <c r="E48" s="50"/>
      <c r="F48" s="85"/>
      <c r="G48" s="157"/>
      <c r="H48" s="74"/>
      <c r="I48" s="49"/>
      <c r="J48" s="507">
        <v>0</v>
      </c>
      <c r="K48" s="507">
        <v>0</v>
      </c>
      <c r="L48" s="507">
        <v>0</v>
      </c>
      <c r="M48" s="507">
        <v>0</v>
      </c>
      <c r="N48" s="507">
        <v>0</v>
      </c>
      <c r="O48" s="507">
        <v>0</v>
      </c>
      <c r="P48" s="507">
        <v>0</v>
      </c>
      <c r="Q48" s="507">
        <v>0</v>
      </c>
      <c r="R48" s="507">
        <v>0</v>
      </c>
      <c r="S48" s="507">
        <v>0</v>
      </c>
      <c r="T48" s="507">
        <v>0</v>
      </c>
      <c r="U48" s="507">
        <v>0</v>
      </c>
      <c r="V48" s="85">
        <f>SUM(J48:U48)</f>
        <v>0</v>
      </c>
      <c r="W48" s="66">
        <f>+X48-V48</f>
        <v>24</v>
      </c>
      <c r="X48" s="380">
        <v>24</v>
      </c>
    </row>
  </sheetData>
  <mergeCells count="2">
    <mergeCell ref="A45:E45"/>
    <mergeCell ref="J46:U4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>
    <tabColor rgb="FF92D050"/>
  </sheetPr>
  <dimension ref="A1:X51"/>
  <sheetViews>
    <sheetView workbookViewId="0">
      <pane ySplit="2" topLeftCell="A36" activePane="bottomLeft" state="frozen"/>
      <selection pane="bottomLeft" activeCell="A48" sqref="A48:XFD5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16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51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0</v>
      </c>
      <c r="B13" s="50">
        <v>600</v>
      </c>
      <c r="C13" s="50">
        <v>100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5" t="s">
        <v>92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1</v>
      </c>
      <c r="U19" s="50">
        <v>0</v>
      </c>
      <c r="V19" s="368">
        <f>SUM(J19:U19)</f>
        <v>21</v>
      </c>
      <c r="W19" s="68">
        <f>+X19-V19</f>
        <v>3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5" t="s">
        <v>92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0</v>
      </c>
      <c r="C25" s="50">
        <v>0</v>
      </c>
      <c r="D25" s="50"/>
      <c r="E25" s="50">
        <v>0</v>
      </c>
      <c r="F25" s="157">
        <f>SUM(A25:E25)</f>
        <v>0</v>
      </c>
      <c r="G25" s="157">
        <f>+H25-F25</f>
        <v>15</v>
      </c>
      <c r="H25" s="74">
        <v>15</v>
      </c>
      <c r="I25" s="51"/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8">
        <v>2</v>
      </c>
      <c r="R25" s="58">
        <v>2</v>
      </c>
      <c r="S25" s="58">
        <v>2</v>
      </c>
      <c r="T25" s="58">
        <v>0</v>
      </c>
      <c r="U25" s="58">
        <v>0</v>
      </c>
      <c r="V25" s="157">
        <f>SUM(J25:U25)</f>
        <v>20</v>
      </c>
      <c r="W25" s="68">
        <f>+X25-V25</f>
        <v>4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98" t="s">
        <v>81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98" t="s">
        <v>123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100" t="s">
        <v>140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0</v>
      </c>
      <c r="B31" s="50">
        <v>0</v>
      </c>
      <c r="C31" s="50">
        <v>140</v>
      </c>
      <c r="D31" s="50">
        <v>0</v>
      </c>
      <c r="E31" s="50">
        <v>0</v>
      </c>
      <c r="F31" s="85">
        <f>SUM(A31:E31)</f>
        <v>140</v>
      </c>
      <c r="G31" s="157">
        <f>+H31-F31</f>
        <v>1641</v>
      </c>
      <c r="H31" s="74">
        <f>15+50+216+200+1300</f>
        <v>1781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380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8.75" x14ac:dyDescent="0.3">
      <c r="A33" s="362" t="str">
        <f>+'015'!A32</f>
        <v>TOTAL AL 2010</v>
      </c>
      <c r="B33" s="362"/>
      <c r="C33" s="362"/>
      <c r="D33" s="362"/>
      <c r="E33" s="362"/>
      <c r="F33" s="363">
        <f>+F25+F19+F13+F7</f>
        <v>830</v>
      </c>
      <c r="G33" s="363">
        <f>+V25+V19+V13+V7</f>
        <v>83</v>
      </c>
      <c r="H33" s="74"/>
      <c r="I33" s="51"/>
      <c r="J33" s="54"/>
      <c r="K33" s="162">
        <f>+F31</f>
        <v>140</v>
      </c>
      <c r="L33" s="163">
        <f>+V31</f>
        <v>0</v>
      </c>
      <c r="M33" s="54"/>
      <c r="N33" s="54"/>
      <c r="O33" s="54"/>
      <c r="P33" s="54"/>
      <c r="Q33" s="54"/>
      <c r="R33" s="54"/>
      <c r="S33" s="54"/>
      <c r="T33" s="54"/>
      <c r="U33" s="54"/>
      <c r="V33" s="74"/>
      <c r="W33" s="340"/>
      <c r="X33" s="285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15</v>
      </c>
      <c r="G35" s="128"/>
      <c r="H35" s="128"/>
      <c r="I35" s="60"/>
      <c r="K35" s="166">
        <f>+G31</f>
        <v>1641</v>
      </c>
      <c r="L35" s="167">
        <f>+W31</f>
        <v>24</v>
      </c>
    </row>
    <row r="36" spans="1:24" ht="19.5" thickBot="1" x14ac:dyDescent="0.35">
      <c r="A36" s="97" t="s">
        <v>111</v>
      </c>
      <c r="B36" s="59"/>
      <c r="C36" s="59"/>
      <c r="D36" s="59"/>
      <c r="E36" s="59"/>
      <c r="F36" s="127">
        <f>+W25+W19+W13+W7</f>
        <v>7</v>
      </c>
      <c r="G36" s="130"/>
      <c r="H36" s="130"/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195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198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35</v>
      </c>
      <c r="B41" s="50">
        <v>0</v>
      </c>
      <c r="C41" s="50"/>
      <c r="D41" s="50">
        <v>0</v>
      </c>
      <c r="E41" s="50">
        <v>0</v>
      </c>
      <c r="F41" s="85">
        <f>SUM(A41:E41)</f>
        <v>35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2" spans="1:24" ht="18.75" x14ac:dyDescent="0.3">
      <c r="A42" s="98" t="s">
        <v>81</v>
      </c>
      <c r="B42" s="99"/>
      <c r="C42" s="99"/>
      <c r="D42" s="99"/>
      <c r="E42" s="99"/>
      <c r="F42" s="111"/>
      <c r="G42" s="112"/>
      <c r="H42" s="150"/>
      <c r="I42" s="55"/>
      <c r="V42" s="86"/>
    </row>
    <row r="43" spans="1:24" ht="18.75" x14ac:dyDescent="0.3">
      <c r="A43" s="98" t="s">
        <v>229</v>
      </c>
      <c r="B43" s="99"/>
      <c r="C43" s="99"/>
      <c r="D43" s="99"/>
      <c r="E43" s="99"/>
      <c r="F43" s="111"/>
      <c r="G43" s="112"/>
      <c r="H43" s="150"/>
      <c r="I43" s="55"/>
      <c r="V43" s="86"/>
    </row>
    <row r="44" spans="1:24" ht="18.75" x14ac:dyDescent="0.3">
      <c r="A44" s="138" t="s">
        <v>151</v>
      </c>
      <c r="B44" s="138"/>
      <c r="C44" s="138"/>
      <c r="D44" s="138" t="s">
        <v>254</v>
      </c>
      <c r="E44" s="138" t="s">
        <v>149</v>
      </c>
      <c r="F44" s="154" t="s">
        <v>87</v>
      </c>
      <c r="G44" s="155" t="s">
        <v>92</v>
      </c>
      <c r="H44" s="156"/>
      <c r="I44" s="57"/>
      <c r="J44" s="100" t="s">
        <v>233</v>
      </c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345"/>
      <c r="V44" s="84" t="s">
        <v>87</v>
      </c>
      <c r="W44" s="73" t="s">
        <v>92</v>
      </c>
    </row>
    <row r="45" spans="1:24" x14ac:dyDescent="0.25">
      <c r="A45" s="138"/>
      <c r="B45" s="138"/>
      <c r="C45" s="138"/>
      <c r="D45" s="138">
        <v>870</v>
      </c>
      <c r="E45" s="138"/>
      <c r="F45" s="154"/>
      <c r="G45" s="155" t="s">
        <v>84</v>
      </c>
      <c r="H45" s="156"/>
      <c r="I45" s="57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</row>
    <row r="46" spans="1:24" ht="15.75" x14ac:dyDescent="0.25">
      <c r="A46" s="50">
        <v>0</v>
      </c>
      <c r="B46" s="50">
        <v>0</v>
      </c>
      <c r="C46" s="50"/>
      <c r="D46" s="50">
        <v>500</v>
      </c>
      <c r="E46" s="50">
        <v>400</v>
      </c>
      <c r="F46" s="85">
        <f>SUM(A46:E46)</f>
        <v>900</v>
      </c>
      <c r="G46" s="157"/>
      <c r="H46" s="74"/>
      <c r="I46" s="51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  <row r="48" spans="1:24" customFormat="1" ht="18.75" x14ac:dyDescent="0.3">
      <c r="A48" s="545" t="s">
        <v>325</v>
      </c>
      <c r="B48" s="546"/>
      <c r="C48" s="546"/>
      <c r="D48" s="546"/>
      <c r="E48" s="546"/>
      <c r="F48" s="111"/>
      <c r="G48" s="112"/>
      <c r="H48" s="150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70"/>
      <c r="W48" s="71"/>
      <c r="X48" s="380"/>
    </row>
    <row r="49" spans="1:24" customFormat="1" ht="18.75" x14ac:dyDescent="0.3">
      <c r="A49" s="138" t="s">
        <v>151</v>
      </c>
      <c r="B49" s="138"/>
      <c r="C49" s="138"/>
      <c r="D49" s="138" t="s">
        <v>326</v>
      </c>
      <c r="E49" s="138"/>
      <c r="F49" s="154" t="s">
        <v>87</v>
      </c>
      <c r="G49" s="155" t="s">
        <v>92</v>
      </c>
      <c r="H49" s="156"/>
      <c r="I49" s="49"/>
      <c r="J49" s="547" t="s">
        <v>322</v>
      </c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7"/>
      <c r="V49" s="84" t="s">
        <v>87</v>
      </c>
      <c r="W49" s="73" t="s">
        <v>92</v>
      </c>
      <c r="X49" s="380"/>
    </row>
    <row r="50" spans="1:24" customFormat="1" x14ac:dyDescent="0.25">
      <c r="A50" s="138"/>
      <c r="B50" s="138"/>
      <c r="C50" s="138"/>
      <c r="D50" s="138"/>
      <c r="E50" s="138"/>
      <c r="F50" s="154"/>
      <c r="G50" s="155" t="s">
        <v>84</v>
      </c>
      <c r="H50" s="156"/>
      <c r="I50" s="49"/>
      <c r="J50" s="46" t="s">
        <v>95</v>
      </c>
      <c r="K50" s="46" t="s">
        <v>96</v>
      </c>
      <c r="L50" s="46" t="s">
        <v>97</v>
      </c>
      <c r="M50" s="46" t="s">
        <v>98</v>
      </c>
      <c r="N50" s="46" t="s">
        <v>99</v>
      </c>
      <c r="O50" s="46" t="s">
        <v>100</v>
      </c>
      <c r="P50" s="46" t="s">
        <v>101</v>
      </c>
      <c r="Q50" s="46" t="s">
        <v>102</v>
      </c>
      <c r="R50" s="47" t="s">
        <v>103</v>
      </c>
      <c r="S50" s="46" t="s">
        <v>104</v>
      </c>
      <c r="T50" s="47" t="s">
        <v>105</v>
      </c>
      <c r="U50" s="46" t="s">
        <v>106</v>
      </c>
      <c r="V50" s="84"/>
      <c r="W50" s="66" t="s">
        <v>84</v>
      </c>
      <c r="X50" s="380"/>
    </row>
    <row r="51" spans="1:24" customFormat="1" ht="15.75" x14ac:dyDescent="0.25">
      <c r="A51" s="50"/>
      <c r="B51" s="50">
        <v>0</v>
      </c>
      <c r="C51" s="50"/>
      <c r="D51" s="50">
        <v>0</v>
      </c>
      <c r="E51" s="50"/>
      <c r="F51" s="85"/>
      <c r="G51" s="157"/>
      <c r="H51" s="74"/>
      <c r="I51" s="49"/>
      <c r="J51" s="507">
        <v>0</v>
      </c>
      <c r="K51" s="507">
        <v>0</v>
      </c>
      <c r="L51" s="507">
        <v>0</v>
      </c>
      <c r="M51" s="507">
        <v>0</v>
      </c>
      <c r="N51" s="507">
        <v>0</v>
      </c>
      <c r="O51" s="507">
        <v>0</v>
      </c>
      <c r="P51" s="507">
        <v>0</v>
      </c>
      <c r="Q51" s="507">
        <v>0</v>
      </c>
      <c r="R51" s="507">
        <v>0</v>
      </c>
      <c r="S51" s="507">
        <v>0</v>
      </c>
      <c r="T51" s="507">
        <v>0</v>
      </c>
      <c r="U51" s="507">
        <v>0</v>
      </c>
      <c r="V51" s="85">
        <f>SUM(J51:U51)</f>
        <v>0</v>
      </c>
      <c r="W51" s="66">
        <f>+X51-V51</f>
        <v>24</v>
      </c>
      <c r="X51" s="380">
        <v>24</v>
      </c>
    </row>
  </sheetData>
  <mergeCells count="2">
    <mergeCell ref="A48:E48"/>
    <mergeCell ref="J49:U4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X47"/>
  <sheetViews>
    <sheetView workbookViewId="0">
      <pane ySplit="2" topLeftCell="A35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17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32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0</v>
      </c>
      <c r="D7" s="50"/>
      <c r="E7" s="50">
        <v>10</v>
      </c>
      <c r="F7" s="157">
        <f>SUM(A7:E7)</f>
        <v>60</v>
      </c>
      <c r="G7" s="157">
        <f>+H7-F7</f>
        <v>40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68">
        <f>SUM(J12:U12)</f>
        <v>0</v>
      </c>
      <c r="W12" s="68">
        <f>+X12-V12</f>
        <v>24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67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 t="s">
        <v>164</v>
      </c>
      <c r="C28" s="50">
        <v>390</v>
      </c>
      <c r="D28" s="50">
        <v>0</v>
      </c>
      <c r="E28" s="50">
        <v>0</v>
      </c>
      <c r="F28" s="85">
        <f>SUM(A28:E28)</f>
        <v>405</v>
      </c>
      <c r="G28" s="157">
        <f>+H28-F28</f>
        <v>1240</v>
      </c>
      <c r="H28" s="74">
        <f>15+130+200+1300</f>
        <v>1645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ht="18.75" x14ac:dyDescent="0.3">
      <c r="A29" s="362">
        <f>+'018'!A28</f>
        <v>0</v>
      </c>
      <c r="B29" s="362"/>
      <c r="C29" s="362"/>
      <c r="D29" s="362"/>
      <c r="E29" s="362"/>
      <c r="F29" s="363">
        <f>+F23+F18+F12+F7</f>
        <v>805</v>
      </c>
      <c r="G29" s="363">
        <f>+V23+V18+V12+V7</f>
        <v>66</v>
      </c>
      <c r="H29" s="74"/>
      <c r="I29" s="51"/>
      <c r="J29" s="54"/>
      <c r="K29" s="162">
        <f>+F28</f>
        <v>405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</row>
    <row r="30" spans="1:24" ht="15.75" thickBot="1" x14ac:dyDescent="0.3">
      <c r="K30" s="164"/>
      <c r="L30" s="16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+G23+G18+G12+G7</f>
        <v>40</v>
      </c>
      <c r="G31" s="128"/>
      <c r="H31" s="128"/>
      <c r="I31" s="60"/>
      <c r="K31" s="166">
        <f>+G28</f>
        <v>1240</v>
      </c>
      <c r="L31" s="167">
        <f>+W28</f>
        <v>0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+W23+W18+W12+W7</f>
        <v>24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  <c r="X34" s="380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100" t="s">
        <v>202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  <c r="X35" s="380"/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  <c r="X36" s="380"/>
    </row>
    <row r="37" spans="1:24" ht="15.75" x14ac:dyDescent="0.25">
      <c r="A37" s="50">
        <v>35</v>
      </c>
      <c r="B37" s="50"/>
      <c r="C37" s="50"/>
      <c r="D37" s="50">
        <v>0</v>
      </c>
      <c r="E37" s="50">
        <v>0</v>
      </c>
      <c r="F37" s="85">
        <f>SUM(A37:E37)</f>
        <v>35</v>
      </c>
      <c r="G37" s="157"/>
      <c r="H37" s="74"/>
      <c r="I37" s="51"/>
      <c r="J37" s="507">
        <v>2</v>
      </c>
      <c r="K37" s="507">
        <v>2</v>
      </c>
      <c r="L37" s="507">
        <v>2</v>
      </c>
      <c r="M37" s="507">
        <v>2</v>
      </c>
      <c r="N37" s="507">
        <v>2</v>
      </c>
      <c r="O37" s="507">
        <v>2</v>
      </c>
      <c r="P37" s="507">
        <v>2</v>
      </c>
      <c r="Q37" s="507">
        <v>2</v>
      </c>
      <c r="R37" s="507">
        <v>2</v>
      </c>
      <c r="S37" s="507">
        <v>2</v>
      </c>
      <c r="T37" s="507">
        <v>2</v>
      </c>
      <c r="U37" s="507">
        <v>2</v>
      </c>
      <c r="V37" s="85">
        <f>SUM(J37:U37)</f>
        <v>24</v>
      </c>
      <c r="W37" s="66">
        <f>+X37-V37</f>
        <v>0</v>
      </c>
      <c r="X37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  <c r="X39" s="380"/>
    </row>
    <row r="40" spans="1:24" ht="18.75" x14ac:dyDescent="0.3">
      <c r="A40" s="138" t="s">
        <v>151</v>
      </c>
      <c r="B40" s="138"/>
      <c r="C40" s="138"/>
      <c r="D40" s="138"/>
      <c r="E40" s="138" t="s">
        <v>295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  <c r="X40" s="380"/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  <c r="X41" s="380"/>
    </row>
    <row r="42" spans="1:24" ht="15.75" x14ac:dyDescent="0.25">
      <c r="A42" s="50">
        <v>30</v>
      </c>
      <c r="B42" s="50"/>
      <c r="C42" s="50"/>
      <c r="D42" s="50">
        <v>0</v>
      </c>
      <c r="E42" s="50">
        <v>500</v>
      </c>
      <c r="F42" s="85">
        <f>SUM(A42:E42)</f>
        <v>530</v>
      </c>
      <c r="G42" s="157"/>
      <c r="H42" s="74"/>
      <c r="I42" s="51"/>
      <c r="J42" s="507">
        <v>2</v>
      </c>
      <c r="K42" s="507">
        <v>2</v>
      </c>
      <c r="L42" s="507">
        <v>2</v>
      </c>
      <c r="M42" s="507">
        <v>2</v>
      </c>
      <c r="N42" s="507">
        <v>2</v>
      </c>
      <c r="O42" s="507">
        <v>2</v>
      </c>
      <c r="P42" s="507">
        <v>2</v>
      </c>
      <c r="Q42" s="507">
        <v>2</v>
      </c>
      <c r="R42" s="507">
        <v>2</v>
      </c>
      <c r="S42" s="507">
        <v>2</v>
      </c>
      <c r="T42" s="507">
        <v>2</v>
      </c>
      <c r="U42" s="507">
        <v>2</v>
      </c>
      <c r="V42" s="85">
        <f>SUM(J42:U42)</f>
        <v>24</v>
      </c>
      <c r="W42" s="66">
        <f>+X42-V42</f>
        <v>0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X45"/>
  <sheetViews>
    <sheetView workbookViewId="0">
      <pane ySplit="2" topLeftCell="A32" activePane="bottomLeft" state="frozen"/>
      <selection pane="bottomLeft" activeCell="A42" sqref="A42:XFD45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11.42578125" style="67"/>
    <col min="25" max="16384" width="11.42578125" style="49"/>
  </cols>
  <sheetData>
    <row r="1" spans="1:24" s="40" customFormat="1" ht="18.75" x14ac:dyDescent="0.3">
      <c r="A1" s="40" t="s">
        <v>1</v>
      </c>
      <c r="B1" s="40">
        <v>18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32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67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 t="s">
        <v>164</v>
      </c>
      <c r="C27" s="50">
        <v>390</v>
      </c>
      <c r="D27" s="50">
        <v>0</v>
      </c>
      <c r="E27" s="50">
        <v>0</v>
      </c>
      <c r="F27" s="85">
        <f>SUM(A27:E27)</f>
        <v>405</v>
      </c>
      <c r="G27" s="157">
        <f>+H27-F27</f>
        <v>1240</v>
      </c>
      <c r="H27" s="74">
        <f>15+130+200+1300</f>
        <v>1645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ht="19.5" thickBot="1" x14ac:dyDescent="0.35">
      <c r="A28" s="362">
        <f>+'019'!A28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405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1240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/>
      <c r="C35" s="50"/>
      <c r="D35" s="50">
        <v>0</v>
      </c>
      <c r="E35" s="50">
        <v>0</v>
      </c>
      <c r="F35" s="85">
        <f>SUM(A35:E35)</f>
        <v>35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255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30</v>
      </c>
      <c r="B40" s="50"/>
      <c r="C40" s="50"/>
      <c r="D40" s="50">
        <v>0</v>
      </c>
      <c r="E40" s="50">
        <v>500</v>
      </c>
      <c r="F40" s="85">
        <f>SUM(A40:E40)</f>
        <v>530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X45"/>
  <sheetViews>
    <sheetView workbookViewId="0">
      <pane ySplit="2" topLeftCell="A30" activePane="bottomLeft" state="frozen"/>
      <selection pane="bottomLeft" activeCell="C49" sqref="C49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19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193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5" t="s">
        <v>92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 t="s">
        <v>164</v>
      </c>
      <c r="C27" s="50">
        <v>130</v>
      </c>
      <c r="D27" s="50">
        <v>0</v>
      </c>
      <c r="E27" s="50">
        <v>0</v>
      </c>
      <c r="F27" s="85">
        <f>SUM(A27:E27)</f>
        <v>145</v>
      </c>
      <c r="G27" s="157">
        <f>+H27-F27</f>
        <v>1500</v>
      </c>
      <c r="H27" s="74">
        <f>15+130+200+1300</f>
        <v>1645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ht="19.5" thickBot="1" x14ac:dyDescent="0.35">
      <c r="A28" s="362">
        <f>+'020'!A28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145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1500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/>
      <c r="C35" s="50"/>
      <c r="D35" s="50">
        <v>0</v>
      </c>
      <c r="E35" s="50">
        <v>0</v>
      </c>
      <c r="F35" s="85">
        <f>SUM(A35:E35)</f>
        <v>35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295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30</v>
      </c>
      <c r="B40" s="50"/>
      <c r="C40" s="50"/>
      <c r="D40" s="50">
        <v>0</v>
      </c>
      <c r="E40" s="50">
        <v>500</v>
      </c>
      <c r="F40" s="85">
        <f>SUM(A40:E40)</f>
        <v>530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X46"/>
  <sheetViews>
    <sheetView workbookViewId="0">
      <pane ySplit="2" topLeftCell="A33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20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31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67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 t="s">
        <v>164</v>
      </c>
      <c r="C27" s="50">
        <v>130</v>
      </c>
      <c r="D27" s="50"/>
      <c r="E27" s="50">
        <v>0</v>
      </c>
      <c r="F27" s="85">
        <f>SUM(A27:E27)</f>
        <v>145</v>
      </c>
      <c r="G27" s="157">
        <f>+H27-F27</f>
        <v>1500</v>
      </c>
      <c r="H27" s="74">
        <f>15+130+200+1300</f>
        <v>1645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ht="18.75" x14ac:dyDescent="0.3">
      <c r="A28" s="362">
        <f>+'028'!A28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145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1500</v>
      </c>
      <c r="L30" s="167">
        <f>+W27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300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>
        <v>30</v>
      </c>
      <c r="B41" s="50"/>
      <c r="C41" s="50"/>
      <c r="D41" s="50"/>
      <c r="E41" s="50">
        <v>500</v>
      </c>
      <c r="F41" s="85">
        <f>SUM(A41:E41)</f>
        <v>530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X47"/>
  <sheetViews>
    <sheetView workbookViewId="0">
      <pane ySplit="2" topLeftCell="A33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70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21</v>
      </c>
      <c r="E1" s="61"/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42</v>
      </c>
      <c r="B2" s="364"/>
      <c r="C2" s="364"/>
      <c r="D2" s="364" t="s">
        <v>242</v>
      </c>
      <c r="E2" s="347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382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382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383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383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157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384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384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385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385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500</v>
      </c>
      <c r="C12" s="50">
        <v>100</v>
      </c>
      <c r="D12" s="50"/>
      <c r="E12" s="157">
        <v>0</v>
      </c>
      <c r="F12" s="157">
        <f>SUM(A12:E12)</f>
        <v>600</v>
      </c>
      <c r="G12" s="157">
        <f>+H12-F12</f>
        <v>100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384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384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55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55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157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384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384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55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55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157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384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384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55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55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5.75" x14ac:dyDescent="0.25">
      <c r="A27" s="50">
        <v>15</v>
      </c>
      <c r="B27" s="50">
        <v>50</v>
      </c>
      <c r="C27" s="50">
        <v>149.91</v>
      </c>
      <c r="D27" s="50">
        <v>200</v>
      </c>
      <c r="E27" s="157">
        <v>400</v>
      </c>
      <c r="F27" s="85">
        <f>SUM(A27:E27)</f>
        <v>814.91</v>
      </c>
      <c r="G27" s="157">
        <f>+H27-F27</f>
        <v>899.99999999999989</v>
      </c>
      <c r="H27" s="74">
        <f>15+50+149.91+200+1300</f>
        <v>1714.9099999999999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6.5" thickBot="1" x14ac:dyDescent="0.3">
      <c r="A28" s="51"/>
      <c r="B28" s="51"/>
      <c r="C28" s="51"/>
      <c r="D28" s="51"/>
      <c r="E28" s="74"/>
      <c r="F28" s="74"/>
      <c r="G28" s="74"/>
      <c r="H28" s="74"/>
      <c r="I28" s="51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8.75" x14ac:dyDescent="0.3">
      <c r="A29" s="362" t="e">
        <f>+'022'!A28</f>
        <v>#REF!</v>
      </c>
      <c r="B29" s="362"/>
      <c r="C29" s="362"/>
      <c r="D29" s="362"/>
      <c r="E29" s="363"/>
      <c r="F29" s="363">
        <f>+F22+F17+F12+F7</f>
        <v>745</v>
      </c>
      <c r="G29" s="363">
        <f>+V22+V17+V12+V7</f>
        <v>90</v>
      </c>
      <c r="H29" s="74"/>
      <c r="I29" s="51"/>
      <c r="J29" s="54"/>
      <c r="K29" s="162">
        <f>+F27</f>
        <v>814.91</v>
      </c>
      <c r="L29" s="163">
        <f>+V27</f>
        <v>0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5.75" thickBot="1" x14ac:dyDescent="0.3">
      <c r="K30" s="164"/>
      <c r="L30" s="165"/>
    </row>
    <row r="31" spans="1:24" ht="19.5" thickBot="1" x14ac:dyDescent="0.35">
      <c r="A31" s="97" t="s">
        <v>94</v>
      </c>
      <c r="B31" s="59"/>
      <c r="C31" s="59"/>
      <c r="D31" s="59"/>
      <c r="E31" s="386"/>
      <c r="F31" s="127">
        <f>+G22+G17+G12+G7</f>
        <v>100</v>
      </c>
      <c r="G31" s="128"/>
      <c r="H31" s="128"/>
      <c r="I31" s="60"/>
      <c r="K31" s="166">
        <f>+G27</f>
        <v>899.99999999999989</v>
      </c>
      <c r="L31" s="167">
        <f>+W27</f>
        <v>24</v>
      </c>
    </row>
    <row r="32" spans="1:24" ht="19.5" thickBot="1" x14ac:dyDescent="0.35">
      <c r="A32" s="97" t="s">
        <v>111</v>
      </c>
      <c r="B32" s="59"/>
      <c r="C32" s="59"/>
      <c r="D32" s="59"/>
      <c r="E32" s="386"/>
      <c r="F32" s="127">
        <f>+W22+W17+W12+W7</f>
        <v>0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384"/>
      <c r="F33" s="111"/>
      <c r="G33" s="112"/>
      <c r="H33" s="150"/>
      <c r="I33" s="55"/>
      <c r="V33" s="86"/>
    </row>
    <row r="34" spans="1:24" ht="18.75" x14ac:dyDescent="0.3">
      <c r="A34" s="98" t="s">
        <v>195</v>
      </c>
      <c r="B34" s="99"/>
      <c r="C34" s="99"/>
      <c r="D34" s="99"/>
      <c r="E34" s="384"/>
      <c r="F34" s="111"/>
      <c r="G34" s="112"/>
      <c r="H34" s="150"/>
      <c r="I34" s="55"/>
      <c r="V34" s="86"/>
    </row>
    <row r="35" spans="1:24" ht="18.75" x14ac:dyDescent="0.3">
      <c r="A35" s="138" t="s">
        <v>151</v>
      </c>
      <c r="B35" s="138"/>
      <c r="C35" s="138"/>
      <c r="D35" s="138"/>
      <c r="E35" s="155" t="s">
        <v>149</v>
      </c>
      <c r="F35" s="154" t="s">
        <v>87</v>
      </c>
      <c r="G35" s="155" t="s">
        <v>92</v>
      </c>
      <c r="H35" s="156"/>
      <c r="I35" s="57"/>
      <c r="J35" s="100" t="s">
        <v>198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</row>
    <row r="36" spans="1:24" x14ac:dyDescent="0.25">
      <c r="A36" s="138"/>
      <c r="B36" s="138"/>
      <c r="C36" s="138"/>
      <c r="D36" s="138"/>
      <c r="E36" s="155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</row>
    <row r="37" spans="1:24" ht="15.75" x14ac:dyDescent="0.25">
      <c r="A37" s="50"/>
      <c r="B37" s="50"/>
      <c r="C37" s="50"/>
      <c r="D37" s="50">
        <v>0</v>
      </c>
      <c r="E37" s="157">
        <v>0</v>
      </c>
      <c r="F37" s="85"/>
      <c r="G37" s="157"/>
      <c r="H37" s="74"/>
      <c r="I37" s="51"/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0</v>
      </c>
      <c r="W37" s="66">
        <f>+X37-V37</f>
        <v>24</v>
      </c>
      <c r="X37" s="380">
        <v>24</v>
      </c>
    </row>
    <row r="38" spans="1:24" ht="18.75" x14ac:dyDescent="0.3">
      <c r="A38" s="98" t="s">
        <v>81</v>
      </c>
      <c r="B38" s="99"/>
      <c r="C38" s="99"/>
      <c r="D38" s="99"/>
      <c r="E38" s="384"/>
      <c r="F38" s="111"/>
      <c r="G38" s="112"/>
      <c r="H38" s="150"/>
      <c r="I38" s="55"/>
      <c r="V38" s="86"/>
    </row>
    <row r="39" spans="1:24" ht="18.75" x14ac:dyDescent="0.3">
      <c r="A39" s="98" t="s">
        <v>229</v>
      </c>
      <c r="B39" s="99"/>
      <c r="C39" s="99"/>
      <c r="D39" s="99"/>
      <c r="E39" s="384"/>
      <c r="F39" s="111"/>
      <c r="G39" s="112"/>
      <c r="H39" s="150"/>
      <c r="I39" s="55"/>
      <c r="V39" s="86"/>
    </row>
    <row r="40" spans="1:24" ht="18.75" x14ac:dyDescent="0.3">
      <c r="A40" s="138" t="s">
        <v>151</v>
      </c>
      <c r="B40" s="138"/>
      <c r="C40" s="138"/>
      <c r="D40" s="138"/>
      <c r="E40" s="155" t="s">
        <v>295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</row>
    <row r="41" spans="1:24" x14ac:dyDescent="0.25">
      <c r="A41" s="138"/>
      <c r="B41" s="138"/>
      <c r="C41" s="138"/>
      <c r="D41" s="138"/>
      <c r="E41" s="155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>
        <v>30</v>
      </c>
      <c r="B42" s="50"/>
      <c r="C42" s="50"/>
      <c r="D42" s="50">
        <v>0</v>
      </c>
      <c r="E42" s="157">
        <v>225</v>
      </c>
      <c r="F42" s="85"/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3" spans="1:24" x14ac:dyDescent="0.25">
      <c r="E43" s="70" t="s">
        <v>311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X46"/>
  <sheetViews>
    <sheetView workbookViewId="0">
      <pane ySplit="2" topLeftCell="A33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70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22</v>
      </c>
      <c r="E1" s="61"/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41</v>
      </c>
      <c r="B2" s="364"/>
      <c r="C2" s="364"/>
      <c r="D2" s="364"/>
      <c r="E2" s="347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382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382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383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383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157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384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384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385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385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500</v>
      </c>
      <c r="B12" s="50">
        <v>100</v>
      </c>
      <c r="C12" s="50">
        <v>100</v>
      </c>
      <c r="D12" s="50"/>
      <c r="E12" s="157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384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384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55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55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157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384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384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55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55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157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0">
        <v>2</v>
      </c>
      <c r="K22" s="50">
        <v>2</v>
      </c>
      <c r="L22" s="50">
        <v>2</v>
      </c>
      <c r="M22" s="50">
        <v>2</v>
      </c>
      <c r="N22" s="50">
        <v>2</v>
      </c>
      <c r="O22" s="50">
        <v>2</v>
      </c>
      <c r="P22" s="50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384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384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55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55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275.08</v>
      </c>
      <c r="D27" s="50">
        <v>200</v>
      </c>
      <c r="E27" s="157">
        <v>0</v>
      </c>
      <c r="F27" s="85">
        <f>SUM(A27:E27)</f>
        <v>540.07999999999993</v>
      </c>
      <c r="G27" s="157">
        <f>+H27-F27</f>
        <v>1300</v>
      </c>
      <c r="H27" s="74">
        <f>15+50+275.08+200+1300</f>
        <v>1840.08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12</v>
      </c>
      <c r="W27" s="66">
        <f>+X27-V27</f>
        <v>12</v>
      </c>
      <c r="X27" s="380">
        <v>24</v>
      </c>
    </row>
    <row r="28" spans="1:24" ht="18.75" x14ac:dyDescent="0.3">
      <c r="A28" s="362" t="e">
        <f>+'023'!A30</f>
        <v>#REF!</v>
      </c>
      <c r="B28" s="362"/>
      <c r="C28" s="362"/>
      <c r="D28" s="362"/>
      <c r="E28" s="363"/>
      <c r="F28" s="363">
        <f>+F22+F17+F12+F7</f>
        <v>845</v>
      </c>
      <c r="G28" s="363">
        <f>+V22+V17+V12+V7</f>
        <v>90</v>
      </c>
      <c r="H28" s="74"/>
      <c r="I28" s="51"/>
      <c r="J28" s="51"/>
      <c r="K28" s="272">
        <f>+F27</f>
        <v>540.07999999999993</v>
      </c>
      <c r="L28" s="378">
        <f>+V27</f>
        <v>12</v>
      </c>
      <c r="M28" s="51"/>
      <c r="N28" s="51"/>
      <c r="O28" s="51"/>
      <c r="P28" s="51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386"/>
      <c r="F30" s="127">
        <f>+G22+G17+G12+G7</f>
        <v>0</v>
      </c>
      <c r="G30" s="128"/>
      <c r="H30" s="128"/>
      <c r="I30" s="60"/>
      <c r="K30" s="166">
        <f>+G27</f>
        <v>1300</v>
      </c>
      <c r="L30" s="167">
        <f>+W27</f>
        <v>12</v>
      </c>
    </row>
    <row r="31" spans="1:24" ht="19.5" thickBot="1" x14ac:dyDescent="0.35">
      <c r="A31" s="97" t="s">
        <v>111</v>
      </c>
      <c r="B31" s="59"/>
      <c r="C31" s="59"/>
      <c r="D31" s="59"/>
      <c r="E31" s="386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384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384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55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55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35</v>
      </c>
      <c r="B36" s="50"/>
      <c r="C36" s="50"/>
      <c r="D36" s="50"/>
      <c r="E36" s="157">
        <v>0</v>
      </c>
      <c r="F36" s="85">
        <f>SUM(A36:E36)</f>
        <v>35</v>
      </c>
      <c r="G36" s="157"/>
      <c r="H36" s="74"/>
      <c r="I36" s="51"/>
      <c r="J36" s="507"/>
      <c r="K36" s="507"/>
      <c r="L36" s="507"/>
      <c r="M36" s="507"/>
      <c r="N36" s="507"/>
      <c r="O36" s="507"/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384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384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55" t="s">
        <v>149</v>
      </c>
      <c r="F39" s="154" t="s">
        <v>87</v>
      </c>
      <c r="G39" s="155" t="s">
        <v>92</v>
      </c>
      <c r="H39" s="156"/>
      <c r="I39" s="57"/>
      <c r="J39" s="100" t="s">
        <v>256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55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30</v>
      </c>
      <c r="B41" s="50"/>
      <c r="C41" s="50"/>
      <c r="D41" s="50"/>
      <c r="E41" s="157">
        <v>500</v>
      </c>
      <c r="F41" s="85">
        <f>SUM(A41:E41)</f>
        <v>530</v>
      </c>
      <c r="G41" s="157"/>
      <c r="H41" s="74"/>
      <c r="I41" s="51"/>
      <c r="J41" s="507"/>
      <c r="K41" s="507"/>
      <c r="L41" s="507"/>
      <c r="M41" s="507"/>
      <c r="N41" s="507"/>
      <c r="O41" s="507"/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X49"/>
  <sheetViews>
    <sheetView workbookViewId="0">
      <pane ySplit="2" topLeftCell="A37" activePane="bottomLeft" state="frozen"/>
      <selection pane="bottomLeft" activeCell="A46" sqref="A46:XFD49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70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23</v>
      </c>
      <c r="E1" s="61"/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248</v>
      </c>
      <c r="B2" s="364"/>
      <c r="C2" s="364"/>
      <c r="D2" s="364"/>
      <c r="E2" s="347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382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382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383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383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157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109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384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384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385"/>
      <c r="F11" s="152" t="s">
        <v>67</v>
      </c>
      <c r="G11" s="152" t="s">
        <v>83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385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0</v>
      </c>
      <c r="B13" s="50">
        <v>600</v>
      </c>
      <c r="C13" s="50">
        <v>100</v>
      </c>
      <c r="D13" s="50"/>
      <c r="E13" s="157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384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384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55"/>
      <c r="F17" s="155" t="s">
        <v>67</v>
      </c>
      <c r="G17" s="152" t="s">
        <v>83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55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5</v>
      </c>
      <c r="B19" s="50">
        <v>15</v>
      </c>
      <c r="C19" s="50">
        <v>10</v>
      </c>
      <c r="D19" s="50"/>
      <c r="E19" s="157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0" spans="1:24" ht="18.75" x14ac:dyDescent="0.3">
      <c r="A20" s="98" t="s">
        <v>81</v>
      </c>
      <c r="B20" s="99"/>
      <c r="C20" s="99"/>
      <c r="D20" s="99"/>
      <c r="E20" s="384"/>
      <c r="F20" s="111"/>
      <c r="G20" s="150"/>
      <c r="H20" s="150"/>
      <c r="I20" s="55"/>
    </row>
    <row r="21" spans="1:24" ht="18.75" x14ac:dyDescent="0.3">
      <c r="A21" s="98" t="s">
        <v>93</v>
      </c>
      <c r="B21" s="99"/>
      <c r="C21" s="99"/>
      <c r="D21" s="99"/>
      <c r="E21" s="384"/>
      <c r="F21" s="111"/>
      <c r="G21" s="150"/>
      <c r="H21" s="150"/>
      <c r="I21" s="55"/>
    </row>
    <row r="22" spans="1:24" ht="18.75" x14ac:dyDescent="0.3">
      <c r="A22" s="138"/>
      <c r="B22" s="138" t="s">
        <v>86</v>
      </c>
      <c r="C22" s="138"/>
      <c r="D22" s="138"/>
      <c r="E22" s="155"/>
      <c r="F22" s="155" t="s">
        <v>67</v>
      </c>
      <c r="G22" s="152" t="s">
        <v>83</v>
      </c>
      <c r="H22" s="156"/>
      <c r="I22" s="57"/>
      <c r="J22" s="100" t="s">
        <v>110</v>
      </c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345"/>
      <c r="V22" s="367" t="s">
        <v>87</v>
      </c>
      <c r="W22" s="73" t="s">
        <v>92</v>
      </c>
    </row>
    <row r="23" spans="1:24" x14ac:dyDescent="0.25">
      <c r="A23" s="138"/>
      <c r="B23" s="138" t="s">
        <v>89</v>
      </c>
      <c r="C23" s="138"/>
      <c r="D23" s="138"/>
      <c r="E23" s="155"/>
      <c r="F23" s="155"/>
      <c r="G23" s="155" t="s">
        <v>84</v>
      </c>
      <c r="H23" s="156"/>
      <c r="I23" s="57"/>
      <c r="J23" s="46" t="s">
        <v>95</v>
      </c>
      <c r="K23" s="46" t="s">
        <v>96</v>
      </c>
      <c r="L23" s="46" t="s">
        <v>97</v>
      </c>
      <c r="M23" s="46" t="s">
        <v>98</v>
      </c>
      <c r="N23" s="46" t="s">
        <v>99</v>
      </c>
      <c r="O23" s="46" t="s">
        <v>100</v>
      </c>
      <c r="P23" s="46" t="s">
        <v>101</v>
      </c>
      <c r="Q23" s="46" t="s">
        <v>102</v>
      </c>
      <c r="R23" s="47" t="s">
        <v>103</v>
      </c>
      <c r="S23" s="46" t="s">
        <v>104</v>
      </c>
      <c r="T23" s="47" t="s">
        <v>105</v>
      </c>
      <c r="U23" s="46" t="s">
        <v>106</v>
      </c>
      <c r="V23" s="367"/>
      <c r="W23" s="66" t="s">
        <v>84</v>
      </c>
    </row>
    <row r="24" spans="1:24" ht="15.75" x14ac:dyDescent="0.25">
      <c r="A24" s="50">
        <v>0</v>
      </c>
      <c r="B24" s="50">
        <v>15</v>
      </c>
      <c r="C24" s="50">
        <v>0</v>
      </c>
      <c r="D24" s="50"/>
      <c r="E24" s="157">
        <v>0</v>
      </c>
      <c r="F24" s="157">
        <f>SUM(A24:E24)</f>
        <v>15</v>
      </c>
      <c r="G24" s="157">
        <f>+H24-F24</f>
        <v>0</v>
      </c>
      <c r="H24" s="74">
        <v>15</v>
      </c>
      <c r="I24" s="51"/>
      <c r="J24" s="58">
        <v>2</v>
      </c>
      <c r="K24" s="58">
        <v>2</v>
      </c>
      <c r="L24" s="58">
        <v>2</v>
      </c>
      <c r="M24" s="58">
        <v>2</v>
      </c>
      <c r="N24" s="58">
        <v>2</v>
      </c>
      <c r="O24" s="58">
        <v>2</v>
      </c>
      <c r="P24" s="58">
        <v>2</v>
      </c>
      <c r="Q24" s="58">
        <v>2</v>
      </c>
      <c r="R24" s="58">
        <v>2</v>
      </c>
      <c r="S24" s="58">
        <v>2</v>
      </c>
      <c r="T24" s="58">
        <v>2</v>
      </c>
      <c r="U24" s="58">
        <v>2</v>
      </c>
      <c r="V24" s="157">
        <f>SUM(J24:U24)</f>
        <v>24</v>
      </c>
      <c r="W24" s="68">
        <f>+X24-V24</f>
        <v>0</v>
      </c>
      <c r="X24" s="284">
        <v>24</v>
      </c>
    </row>
    <row r="25" spans="1:24" ht="18.75" x14ac:dyDescent="0.3">
      <c r="A25" s="98" t="s">
        <v>81</v>
      </c>
      <c r="B25" s="99"/>
      <c r="C25" s="99"/>
      <c r="D25" s="99"/>
      <c r="E25" s="384"/>
      <c r="F25" s="111"/>
      <c r="G25" s="112"/>
      <c r="H25" s="150"/>
      <c r="I25" s="55"/>
      <c r="V25" s="86"/>
    </row>
    <row r="26" spans="1:24" ht="18.75" x14ac:dyDescent="0.3">
      <c r="A26" s="98" t="s">
        <v>123</v>
      </c>
      <c r="B26" s="99"/>
      <c r="C26" s="99"/>
      <c r="D26" s="99"/>
      <c r="E26" s="384"/>
      <c r="F26" s="111"/>
      <c r="G26" s="112"/>
      <c r="H26" s="150"/>
      <c r="I26" s="55"/>
      <c r="V26" s="86"/>
    </row>
    <row r="27" spans="1:24" ht="18.75" x14ac:dyDescent="0.3">
      <c r="A27" s="138" t="s">
        <v>151</v>
      </c>
      <c r="B27" s="138" t="s">
        <v>125</v>
      </c>
      <c r="C27" s="138" t="s">
        <v>124</v>
      </c>
      <c r="D27" s="138" t="s">
        <v>155</v>
      </c>
      <c r="E27" s="155" t="s">
        <v>149</v>
      </c>
      <c r="F27" s="154" t="s">
        <v>87</v>
      </c>
      <c r="G27" s="155" t="s">
        <v>92</v>
      </c>
      <c r="H27" s="156"/>
      <c r="I27" s="57"/>
      <c r="J27" s="100" t="s">
        <v>140</v>
      </c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345"/>
      <c r="V27" s="84" t="s">
        <v>87</v>
      </c>
      <c r="W27" s="73" t="s">
        <v>92</v>
      </c>
    </row>
    <row r="28" spans="1:24" x14ac:dyDescent="0.25">
      <c r="A28" s="138"/>
      <c r="B28" s="138"/>
      <c r="C28" s="138"/>
      <c r="D28" s="138"/>
      <c r="E28" s="155" t="s">
        <v>150</v>
      </c>
      <c r="F28" s="154"/>
      <c r="G28" s="155" t="s">
        <v>84</v>
      </c>
      <c r="H28" s="156"/>
      <c r="I28" s="57"/>
      <c r="J28" s="46" t="s">
        <v>95</v>
      </c>
      <c r="K28" s="46" t="s">
        <v>96</v>
      </c>
      <c r="L28" s="46" t="s">
        <v>97</v>
      </c>
      <c r="M28" s="46" t="s">
        <v>98</v>
      </c>
      <c r="N28" s="46" t="s">
        <v>99</v>
      </c>
      <c r="O28" s="46" t="s">
        <v>100</v>
      </c>
      <c r="P28" s="46" t="s">
        <v>101</v>
      </c>
      <c r="Q28" s="46" t="s">
        <v>102</v>
      </c>
      <c r="R28" s="47" t="s">
        <v>103</v>
      </c>
      <c r="S28" s="46" t="s">
        <v>104</v>
      </c>
      <c r="T28" s="47" t="s">
        <v>105</v>
      </c>
      <c r="U28" s="46" t="s">
        <v>106</v>
      </c>
      <c r="V28" s="84"/>
      <c r="W28" s="66" t="s">
        <v>84</v>
      </c>
    </row>
    <row r="29" spans="1:24" ht="16.5" thickBot="1" x14ac:dyDescent="0.3">
      <c r="A29" s="50">
        <v>15</v>
      </c>
      <c r="B29" s="50">
        <v>50</v>
      </c>
      <c r="C29" s="50">
        <v>130</v>
      </c>
      <c r="D29" s="50">
        <v>200</v>
      </c>
      <c r="E29" s="157">
        <v>300</v>
      </c>
      <c r="F29" s="85">
        <f>SUM(A29:E29)</f>
        <v>695</v>
      </c>
      <c r="G29" s="157">
        <f>+H29-F29</f>
        <v>1000</v>
      </c>
      <c r="H29" s="74">
        <f>15+50+130+200+1300</f>
        <v>1695</v>
      </c>
      <c r="I29" s="51"/>
      <c r="J29" s="58">
        <v>2</v>
      </c>
      <c r="K29" s="58">
        <v>2</v>
      </c>
      <c r="L29" s="58">
        <v>2</v>
      </c>
      <c r="M29" s="58">
        <v>2</v>
      </c>
      <c r="N29" s="58">
        <v>2</v>
      </c>
      <c r="O29" s="58">
        <v>2</v>
      </c>
      <c r="P29" s="58">
        <v>2</v>
      </c>
      <c r="Q29" s="58">
        <v>2</v>
      </c>
      <c r="R29" s="58">
        <v>2</v>
      </c>
      <c r="S29" s="58">
        <v>2</v>
      </c>
      <c r="T29" s="58">
        <v>2</v>
      </c>
      <c r="U29" s="58">
        <v>2</v>
      </c>
      <c r="V29" s="85">
        <f>SUM(J29:U29)</f>
        <v>24</v>
      </c>
      <c r="W29" s="66">
        <f>+X29-V29</f>
        <v>0</v>
      </c>
      <c r="X29" s="380">
        <v>24</v>
      </c>
    </row>
    <row r="30" spans="1:24" ht="18.75" x14ac:dyDescent="0.3">
      <c r="A30" s="362" t="e">
        <f>+'024'!A28</f>
        <v>#REF!</v>
      </c>
      <c r="B30" s="362"/>
      <c r="C30" s="362"/>
      <c r="D30" s="362"/>
      <c r="E30" s="363"/>
      <c r="F30" s="363">
        <f>+F24+F19+F13+F7</f>
        <v>845</v>
      </c>
      <c r="G30" s="363">
        <f>+V24+V19+V13+V7</f>
        <v>90</v>
      </c>
      <c r="H30" s="74"/>
      <c r="I30" s="51"/>
      <c r="J30" s="54"/>
      <c r="K30" s="162">
        <f>+F29</f>
        <v>695</v>
      </c>
      <c r="L30" s="163">
        <f>+V29</f>
        <v>24</v>
      </c>
      <c r="M30" s="54"/>
      <c r="N30" s="54"/>
      <c r="O30" s="54"/>
      <c r="P30" s="54"/>
      <c r="Q30" s="54"/>
      <c r="R30" s="54"/>
      <c r="S30" s="54"/>
      <c r="T30" s="54"/>
      <c r="U30" s="54"/>
      <c r="V30" s="74"/>
      <c r="W30" s="340"/>
      <c r="X30" s="285"/>
    </row>
    <row r="31" spans="1:24" ht="15.75" thickBot="1" x14ac:dyDescent="0.3">
      <c r="K31" s="164"/>
      <c r="L31" s="165"/>
    </row>
    <row r="32" spans="1:24" ht="19.5" thickBot="1" x14ac:dyDescent="0.35">
      <c r="A32" s="97" t="s">
        <v>94</v>
      </c>
      <c r="B32" s="59"/>
      <c r="C32" s="59"/>
      <c r="D32" s="59"/>
      <c r="E32" s="386"/>
      <c r="F32" s="127">
        <f>+G24+G19+G13+G7</f>
        <v>0</v>
      </c>
      <c r="G32" s="128"/>
      <c r="H32" s="128"/>
      <c r="I32" s="60"/>
      <c r="K32" s="166">
        <f>+G29</f>
        <v>1000</v>
      </c>
      <c r="L32" s="167">
        <f>+W29</f>
        <v>0</v>
      </c>
    </row>
    <row r="33" spans="1:24" ht="19.5" thickBot="1" x14ac:dyDescent="0.35">
      <c r="A33" s="97" t="s">
        <v>111</v>
      </c>
      <c r="B33" s="59"/>
      <c r="C33" s="59"/>
      <c r="D33" s="59"/>
      <c r="E33" s="386"/>
      <c r="F33" s="127">
        <f>+W24+W19+W13+W7</f>
        <v>0</v>
      </c>
      <c r="G33" s="130"/>
      <c r="H33" s="130"/>
    </row>
    <row r="34" spans="1:24" ht="18.75" x14ac:dyDescent="0.3">
      <c r="A34" s="98" t="s">
        <v>81</v>
      </c>
      <c r="B34" s="99"/>
      <c r="C34" s="99"/>
      <c r="D34" s="99"/>
      <c r="E34" s="384"/>
      <c r="F34" s="111"/>
      <c r="G34" s="112"/>
      <c r="H34" s="150"/>
      <c r="I34" s="55"/>
      <c r="V34" s="86"/>
    </row>
    <row r="35" spans="1:24" ht="18.75" x14ac:dyDescent="0.3">
      <c r="A35" s="98" t="s">
        <v>195</v>
      </c>
      <c r="B35" s="99"/>
      <c r="C35" s="99"/>
      <c r="D35" s="99"/>
      <c r="E35" s="384"/>
      <c r="F35" s="111"/>
      <c r="G35" s="112"/>
      <c r="H35" s="150"/>
      <c r="I35" s="55"/>
      <c r="V35" s="86"/>
    </row>
    <row r="36" spans="1:24" ht="18.75" x14ac:dyDescent="0.3">
      <c r="A36" s="138" t="s">
        <v>151</v>
      </c>
      <c r="B36" s="138"/>
      <c r="C36" s="138"/>
      <c r="D36" s="138"/>
      <c r="E36" s="155" t="s">
        <v>221</v>
      </c>
      <c r="F36" s="154" t="s">
        <v>87</v>
      </c>
      <c r="G36" s="155" t="s">
        <v>92</v>
      </c>
      <c r="H36" s="156"/>
      <c r="I36" s="57"/>
      <c r="J36" s="100" t="s">
        <v>198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345"/>
      <c r="V36" s="84" t="s">
        <v>87</v>
      </c>
      <c r="W36" s="73" t="s">
        <v>92</v>
      </c>
    </row>
    <row r="37" spans="1:24" x14ac:dyDescent="0.25">
      <c r="A37" s="138"/>
      <c r="B37" s="138"/>
      <c r="C37" s="138"/>
      <c r="D37" s="138"/>
      <c r="E37" s="155"/>
      <c r="F37" s="154"/>
      <c r="G37" s="155" t="s">
        <v>84</v>
      </c>
      <c r="H37" s="156"/>
      <c r="I37" s="57"/>
      <c r="J37" s="46" t="s">
        <v>95</v>
      </c>
      <c r="K37" s="46" t="s">
        <v>96</v>
      </c>
      <c r="L37" s="46" t="s">
        <v>97</v>
      </c>
      <c r="M37" s="46" t="s">
        <v>98</v>
      </c>
      <c r="N37" s="46" t="s">
        <v>99</v>
      </c>
      <c r="O37" s="46" t="s">
        <v>100</v>
      </c>
      <c r="P37" s="46" t="s">
        <v>101</v>
      </c>
      <c r="Q37" s="46" t="s">
        <v>102</v>
      </c>
      <c r="R37" s="47" t="s">
        <v>103</v>
      </c>
      <c r="S37" s="46" t="s">
        <v>104</v>
      </c>
      <c r="T37" s="47" t="s">
        <v>105</v>
      </c>
      <c r="U37" s="46" t="s">
        <v>106</v>
      </c>
      <c r="V37" s="84"/>
      <c r="W37" s="66" t="s">
        <v>84</v>
      </c>
    </row>
    <row r="38" spans="1:24" ht="15.75" x14ac:dyDescent="0.25">
      <c r="A38" s="50">
        <v>35</v>
      </c>
      <c r="B38" s="50">
        <v>0</v>
      </c>
      <c r="C38" s="50"/>
      <c r="D38" s="50">
        <v>0</v>
      </c>
      <c r="E38" s="157">
        <v>0</v>
      </c>
      <c r="F38" s="85">
        <f>SUM(A38:E38)</f>
        <v>35</v>
      </c>
      <c r="G38" s="157"/>
      <c r="H38" s="74"/>
      <c r="I38" s="51"/>
      <c r="J38" s="507">
        <v>2</v>
      </c>
      <c r="K38" s="507">
        <v>2</v>
      </c>
      <c r="L38" s="507">
        <v>2</v>
      </c>
      <c r="M38" s="507">
        <v>2</v>
      </c>
      <c r="N38" s="507">
        <v>2</v>
      </c>
      <c r="O38" s="507">
        <v>2</v>
      </c>
      <c r="P38" s="507">
        <v>2</v>
      </c>
      <c r="Q38" s="507">
        <v>2</v>
      </c>
      <c r="R38" s="507">
        <v>2</v>
      </c>
      <c r="S38" s="507">
        <v>2</v>
      </c>
      <c r="T38" s="507">
        <v>2</v>
      </c>
      <c r="U38" s="507">
        <v>2</v>
      </c>
      <c r="V38" s="85">
        <f>SUM(J38:U38)</f>
        <v>24</v>
      </c>
      <c r="W38" s="66">
        <f>+X38-V38</f>
        <v>0</v>
      </c>
      <c r="X38" s="380">
        <v>24</v>
      </c>
    </row>
    <row r="40" spans="1:24" ht="18.75" x14ac:dyDescent="0.3">
      <c r="A40" s="98" t="s">
        <v>81</v>
      </c>
      <c r="B40" s="99"/>
      <c r="C40" s="99"/>
      <c r="D40" s="99"/>
      <c r="E40" s="384"/>
      <c r="F40" s="111"/>
      <c r="G40" s="112"/>
      <c r="H40" s="150"/>
      <c r="I40" s="55"/>
      <c r="V40" s="86"/>
    </row>
    <row r="41" spans="1:24" ht="18.75" x14ac:dyDescent="0.3">
      <c r="A41" s="98" t="s">
        <v>229</v>
      </c>
      <c r="B41" s="99"/>
      <c r="C41" s="99"/>
      <c r="D41" s="99"/>
      <c r="E41" s="384"/>
      <c r="F41" s="111"/>
      <c r="G41" s="112"/>
      <c r="H41" s="150"/>
      <c r="I41" s="55"/>
      <c r="V41" s="86"/>
    </row>
    <row r="42" spans="1:24" ht="18.75" x14ac:dyDescent="0.3">
      <c r="A42" s="138" t="s">
        <v>151</v>
      </c>
      <c r="B42" s="138"/>
      <c r="C42" s="138"/>
      <c r="D42" s="138"/>
      <c r="E42" s="155" t="s">
        <v>295</v>
      </c>
      <c r="F42" s="154" t="s">
        <v>87</v>
      </c>
      <c r="G42" s="155" t="s">
        <v>92</v>
      </c>
      <c r="H42" s="156"/>
      <c r="I42" s="57"/>
      <c r="J42" s="100" t="s">
        <v>233</v>
      </c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345"/>
      <c r="V42" s="84" t="s">
        <v>87</v>
      </c>
      <c r="W42" s="73" t="s">
        <v>92</v>
      </c>
    </row>
    <row r="43" spans="1:24" x14ac:dyDescent="0.25">
      <c r="A43" s="138"/>
      <c r="B43" s="138"/>
      <c r="C43" s="138"/>
      <c r="D43" s="138"/>
      <c r="E43" s="155" t="s">
        <v>302</v>
      </c>
      <c r="F43" s="154"/>
      <c r="G43" s="155" t="s">
        <v>84</v>
      </c>
      <c r="H43" s="156"/>
      <c r="I43" s="57"/>
      <c r="J43" s="46" t="s">
        <v>95</v>
      </c>
      <c r="K43" s="46" t="s">
        <v>96</v>
      </c>
      <c r="L43" s="46" t="s">
        <v>97</v>
      </c>
      <c r="M43" s="46" t="s">
        <v>98</v>
      </c>
      <c r="N43" s="46" t="s">
        <v>99</v>
      </c>
      <c r="O43" s="46" t="s">
        <v>100</v>
      </c>
      <c r="P43" s="46" t="s">
        <v>101</v>
      </c>
      <c r="Q43" s="46" t="s">
        <v>102</v>
      </c>
      <c r="R43" s="47" t="s">
        <v>103</v>
      </c>
      <c r="S43" s="46" t="s">
        <v>104</v>
      </c>
      <c r="T43" s="47" t="s">
        <v>105</v>
      </c>
      <c r="U43" s="46" t="s">
        <v>106</v>
      </c>
      <c r="V43" s="84"/>
      <c r="W43" s="66" t="s">
        <v>84</v>
      </c>
    </row>
    <row r="44" spans="1:24" ht="15.75" x14ac:dyDescent="0.25">
      <c r="A44" s="50">
        <v>30</v>
      </c>
      <c r="B44" s="50">
        <v>0</v>
      </c>
      <c r="C44" s="50"/>
      <c r="D44" s="50">
        <v>0</v>
      </c>
      <c r="E44" s="157">
        <v>200</v>
      </c>
      <c r="F44" s="85">
        <f>SUM(A44:E44)</f>
        <v>230</v>
      </c>
      <c r="G44" s="157"/>
      <c r="H44" s="74"/>
      <c r="I44" s="51"/>
      <c r="J44" s="507"/>
      <c r="K44" s="507"/>
      <c r="L44" s="507"/>
      <c r="M44" s="507"/>
      <c r="N44" s="507"/>
      <c r="O44" s="507"/>
      <c r="P44" s="507"/>
      <c r="Q44" s="507"/>
      <c r="R44" s="507"/>
      <c r="S44" s="507"/>
      <c r="T44" s="507"/>
      <c r="U44" s="507"/>
      <c r="V44" s="85">
        <f>SUM(J44:U44)</f>
        <v>0</v>
      </c>
      <c r="W44" s="66">
        <f>+X44-V44</f>
        <v>24</v>
      </c>
      <c r="X44" s="380">
        <v>24</v>
      </c>
    </row>
    <row r="46" spans="1:24" customFormat="1" ht="18.75" x14ac:dyDescent="0.3">
      <c r="A46" s="545" t="s">
        <v>325</v>
      </c>
      <c r="B46" s="546"/>
      <c r="C46" s="546"/>
      <c r="D46" s="546"/>
      <c r="E46" s="546"/>
      <c r="F46" s="111"/>
      <c r="G46" s="112"/>
      <c r="H46" s="1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70"/>
      <c r="W46" s="71"/>
      <c r="X46" s="380"/>
    </row>
    <row r="47" spans="1:24" customFormat="1" ht="18.75" x14ac:dyDescent="0.3">
      <c r="A47" s="138" t="s">
        <v>151</v>
      </c>
      <c r="B47" s="138"/>
      <c r="C47" s="138"/>
      <c r="D47" s="138" t="s">
        <v>326</v>
      </c>
      <c r="E47" s="138"/>
      <c r="F47" s="154" t="s">
        <v>87</v>
      </c>
      <c r="G47" s="155" t="s">
        <v>92</v>
      </c>
      <c r="H47" s="156"/>
      <c r="I47" s="49"/>
      <c r="J47" s="547" t="s">
        <v>322</v>
      </c>
      <c r="K47" s="547"/>
      <c r="L47" s="547"/>
      <c r="M47" s="547"/>
      <c r="N47" s="547"/>
      <c r="O47" s="547"/>
      <c r="P47" s="547"/>
      <c r="Q47" s="547"/>
      <c r="R47" s="547"/>
      <c r="S47" s="547"/>
      <c r="T47" s="547"/>
      <c r="U47" s="547"/>
      <c r="V47" s="84" t="s">
        <v>87</v>
      </c>
      <c r="W47" s="73" t="s">
        <v>92</v>
      </c>
      <c r="X47" s="380"/>
    </row>
    <row r="48" spans="1:24" customFormat="1" x14ac:dyDescent="0.25">
      <c r="A48" s="138"/>
      <c r="B48" s="138"/>
      <c r="C48" s="138"/>
      <c r="D48" s="138"/>
      <c r="E48" s="138"/>
      <c r="F48" s="154"/>
      <c r="G48" s="155" t="s">
        <v>84</v>
      </c>
      <c r="H48" s="156"/>
      <c r="I48" s="49"/>
      <c r="J48" s="46" t="s">
        <v>95</v>
      </c>
      <c r="K48" s="46" t="s">
        <v>96</v>
      </c>
      <c r="L48" s="46" t="s">
        <v>97</v>
      </c>
      <c r="M48" s="46" t="s">
        <v>98</v>
      </c>
      <c r="N48" s="46" t="s">
        <v>99</v>
      </c>
      <c r="O48" s="46" t="s">
        <v>100</v>
      </c>
      <c r="P48" s="46" t="s">
        <v>101</v>
      </c>
      <c r="Q48" s="46" t="s">
        <v>102</v>
      </c>
      <c r="R48" s="47" t="s">
        <v>103</v>
      </c>
      <c r="S48" s="46" t="s">
        <v>104</v>
      </c>
      <c r="T48" s="47" t="s">
        <v>105</v>
      </c>
      <c r="U48" s="46" t="s">
        <v>106</v>
      </c>
      <c r="V48" s="84"/>
      <c r="W48" s="66" t="s">
        <v>84</v>
      </c>
      <c r="X48" s="380"/>
    </row>
    <row r="49" spans="1:24" customFormat="1" ht="15.75" x14ac:dyDescent="0.25">
      <c r="A49" s="50"/>
      <c r="B49" s="50">
        <v>0</v>
      </c>
      <c r="C49" s="50"/>
      <c r="D49" s="50">
        <v>0</v>
      </c>
      <c r="E49" s="50"/>
      <c r="F49" s="85"/>
      <c r="G49" s="157"/>
      <c r="H49" s="74"/>
      <c r="I49" s="49"/>
      <c r="J49" s="507">
        <v>0</v>
      </c>
      <c r="K49" s="507">
        <v>0</v>
      </c>
      <c r="L49" s="507">
        <v>0</v>
      </c>
      <c r="M49" s="507">
        <v>0</v>
      </c>
      <c r="N49" s="507">
        <v>0</v>
      </c>
      <c r="O49" s="507">
        <v>0</v>
      </c>
      <c r="P49" s="507">
        <v>0</v>
      </c>
      <c r="Q49" s="507">
        <v>0</v>
      </c>
      <c r="R49" s="507">
        <v>0</v>
      </c>
      <c r="S49" s="507">
        <v>0</v>
      </c>
      <c r="T49" s="507">
        <v>0</v>
      </c>
      <c r="U49" s="507">
        <v>0</v>
      </c>
      <c r="V49" s="85">
        <f>SUM(J49:U49)</f>
        <v>0</v>
      </c>
      <c r="W49" s="66">
        <f>+X49-V49</f>
        <v>24</v>
      </c>
      <c r="X49" s="380">
        <v>24</v>
      </c>
    </row>
  </sheetData>
  <mergeCells count="2">
    <mergeCell ref="A46:E46"/>
    <mergeCell ref="J47:U47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X46"/>
  <sheetViews>
    <sheetView workbookViewId="0">
      <pane ySplit="2" topLeftCell="A30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70" bestFit="1" customWidth="1"/>
    <col min="6" max="6" width="11.140625" style="70" bestFit="1" customWidth="1"/>
    <col min="7" max="7" width="11.140625" style="70" customWidth="1"/>
    <col min="8" max="8" width="11.140625" style="38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11.42578125" style="380"/>
  </cols>
  <sheetData>
    <row r="1" spans="1:24" s="4" customFormat="1" ht="18.75" x14ac:dyDescent="0.3">
      <c r="A1" s="40" t="s">
        <v>1</v>
      </c>
      <c r="B1" s="40">
        <v>24</v>
      </c>
      <c r="C1" s="40"/>
      <c r="D1" s="40"/>
      <c r="E1" s="61"/>
      <c r="F1" s="61"/>
      <c r="G1" s="61"/>
      <c r="H1" s="63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61"/>
      <c r="W1" s="62"/>
      <c r="X1" s="63"/>
    </row>
    <row r="2" spans="1:24" s="4" customFormat="1" ht="18.75" x14ac:dyDescent="0.3">
      <c r="A2" s="364" t="s">
        <v>40</v>
      </c>
      <c r="B2" s="364" t="s">
        <v>257</v>
      </c>
      <c r="C2" s="364"/>
      <c r="D2" s="364"/>
      <c r="E2" s="347"/>
      <c r="F2" s="347"/>
      <c r="G2" s="347"/>
      <c r="H2" s="387"/>
      <c r="I2" s="34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1"/>
      <c r="W2" s="62"/>
      <c r="X2" s="63"/>
    </row>
    <row r="3" spans="1:24" s="4" customFormat="1" ht="18.75" x14ac:dyDescent="0.3">
      <c r="A3" s="100" t="s">
        <v>81</v>
      </c>
      <c r="B3" s="101"/>
      <c r="C3" s="101"/>
      <c r="D3" s="101"/>
      <c r="E3" s="382"/>
      <c r="F3" s="104"/>
      <c r="G3" s="146"/>
      <c r="H3" s="150"/>
      <c r="I3" s="4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61"/>
      <c r="W3" s="62"/>
      <c r="X3" s="63"/>
    </row>
    <row r="4" spans="1:24" s="12" customFormat="1" ht="18.75" x14ac:dyDescent="0.3">
      <c r="A4" s="100" t="s">
        <v>68</v>
      </c>
      <c r="B4" s="101"/>
      <c r="C4" s="101"/>
      <c r="D4" s="101"/>
      <c r="E4" s="382"/>
      <c r="F4" s="104"/>
      <c r="G4" s="146"/>
      <c r="H4" s="150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383" t="s">
        <v>69</v>
      </c>
      <c r="F5" s="277" t="s">
        <v>75</v>
      </c>
      <c r="G5" s="152" t="s">
        <v>83</v>
      </c>
      <c r="H5" s="38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383" t="s">
        <v>74</v>
      </c>
      <c r="F6" s="277" t="s">
        <v>76</v>
      </c>
      <c r="G6" s="155" t="s">
        <v>84</v>
      </c>
      <c r="H6" s="38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11" customFormat="1" ht="15.75" x14ac:dyDescent="0.25">
      <c r="A7" s="50">
        <v>10</v>
      </c>
      <c r="B7" s="50">
        <v>40</v>
      </c>
      <c r="C7" s="50">
        <v>40</v>
      </c>
      <c r="D7" s="50"/>
      <c r="E7" s="157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12" customFormat="1" ht="18.75" x14ac:dyDescent="0.3">
      <c r="A8" s="98" t="s">
        <v>81</v>
      </c>
      <c r="B8" s="99"/>
      <c r="C8" s="99"/>
      <c r="D8" s="99"/>
      <c r="E8" s="384"/>
      <c r="F8" s="111"/>
      <c r="G8" s="150"/>
      <c r="H8" s="150"/>
      <c r="I8" s="55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321"/>
      <c r="W8" s="72"/>
      <c r="X8" s="65"/>
    </row>
    <row r="9" spans="1:24" s="12" customFormat="1" ht="18.75" x14ac:dyDescent="0.3">
      <c r="A9" s="98" t="s">
        <v>82</v>
      </c>
      <c r="B9" s="99"/>
      <c r="C9" s="99"/>
      <c r="D9" s="99"/>
      <c r="E9" s="384"/>
      <c r="F9" s="111"/>
      <c r="G9" s="150"/>
      <c r="H9" s="150"/>
      <c r="I9" s="5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385"/>
      <c r="F10" s="152" t="s">
        <v>67</v>
      </c>
      <c r="G10" s="152" t="s">
        <v>83</v>
      </c>
      <c r="H10" s="388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385"/>
      <c r="F11" s="155"/>
      <c r="G11" s="155" t="s">
        <v>84</v>
      </c>
      <c r="H11" s="389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11" customFormat="1" ht="15.75" x14ac:dyDescent="0.25">
      <c r="A12" s="50">
        <v>0</v>
      </c>
      <c r="B12" s="50">
        <v>600</v>
      </c>
      <c r="C12" s="50">
        <v>100</v>
      </c>
      <c r="D12" s="50"/>
      <c r="E12" s="157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384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384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55"/>
      <c r="F15" s="155" t="s">
        <v>67</v>
      </c>
      <c r="G15" s="152" t="s">
        <v>83</v>
      </c>
      <c r="H15" s="389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55"/>
      <c r="F16" s="155"/>
      <c r="G16" s="155" t="s">
        <v>84</v>
      </c>
      <c r="H16" s="389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16" customFormat="1" ht="15.75" x14ac:dyDescent="0.25">
      <c r="A17" s="50">
        <v>5</v>
      </c>
      <c r="B17" s="50">
        <v>15</v>
      </c>
      <c r="C17" s="50">
        <v>10</v>
      </c>
      <c r="D17" s="50"/>
      <c r="E17" s="157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384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384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55"/>
      <c r="F20" s="155" t="s">
        <v>67</v>
      </c>
      <c r="G20" s="152" t="s">
        <v>83</v>
      </c>
      <c r="H20" s="389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55"/>
      <c r="F21" s="155"/>
      <c r="G21" s="155" t="s">
        <v>84</v>
      </c>
      <c r="H21" s="389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157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0">
        <v>2</v>
      </c>
      <c r="K22" s="50">
        <v>2</v>
      </c>
      <c r="L22" s="50">
        <v>2</v>
      </c>
      <c r="M22" s="50">
        <v>2</v>
      </c>
      <c r="N22" s="50">
        <v>2</v>
      </c>
      <c r="O22" s="50">
        <v>2</v>
      </c>
      <c r="P22" s="50">
        <v>2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157">
        <f>SUM(J22:U22)</f>
        <v>14</v>
      </c>
      <c r="W22" s="68">
        <f>+X22-V22</f>
        <v>10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384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384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55" t="s">
        <v>149</v>
      </c>
      <c r="F25" s="154" t="s">
        <v>87</v>
      </c>
      <c r="G25" s="155" t="s">
        <v>92</v>
      </c>
      <c r="H25" s="389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55" t="s">
        <v>150</v>
      </c>
      <c r="F26" s="154"/>
      <c r="G26" s="155" t="s">
        <v>84</v>
      </c>
      <c r="H26" s="389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120</v>
      </c>
      <c r="D27" s="50">
        <v>200</v>
      </c>
      <c r="E27" s="157">
        <v>400</v>
      </c>
      <c r="F27" s="85">
        <f>SUM(A27:E27)</f>
        <v>785</v>
      </c>
      <c r="G27" s="157">
        <f>+H27-F27</f>
        <v>910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8.75" x14ac:dyDescent="0.3">
      <c r="A28" s="362" t="e">
        <f>+'026'!A28</f>
        <v>#REF!</v>
      </c>
      <c r="B28" s="362"/>
      <c r="C28" s="362"/>
      <c r="D28" s="362"/>
      <c r="E28" s="363"/>
      <c r="F28" s="363">
        <f>+F22+F17+F12+F7</f>
        <v>845</v>
      </c>
      <c r="G28" s="363">
        <f>+V22+V17+V12+V7</f>
        <v>80</v>
      </c>
      <c r="H28" s="74"/>
      <c r="I28" s="51"/>
      <c r="J28" s="51"/>
      <c r="K28" s="272">
        <f>+F27</f>
        <v>785</v>
      </c>
      <c r="L28" s="378">
        <f>+V27</f>
        <v>0</v>
      </c>
      <c r="M28" s="51"/>
      <c r="N28" s="51"/>
      <c r="O28" s="51"/>
      <c r="P28" s="51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386"/>
      <c r="F30" s="127">
        <f>+G22+G17+G12+G7</f>
        <v>0</v>
      </c>
      <c r="G30" s="128"/>
      <c r="H30" s="318"/>
      <c r="I30" s="60"/>
      <c r="K30" s="166">
        <f>+G27</f>
        <v>910</v>
      </c>
      <c r="L30" s="167">
        <f>+W27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386"/>
      <c r="F31" s="127">
        <f>+W22+W17+W12+W7</f>
        <v>10</v>
      </c>
      <c r="G31" s="130"/>
      <c r="H31" s="390"/>
    </row>
    <row r="32" spans="1:24" ht="18.75" x14ac:dyDescent="0.3">
      <c r="A32" s="98" t="s">
        <v>81</v>
      </c>
      <c r="B32" s="99"/>
      <c r="C32" s="99"/>
      <c r="D32" s="99"/>
      <c r="E32" s="384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384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55" t="s">
        <v>149</v>
      </c>
      <c r="F34" s="154" t="s">
        <v>87</v>
      </c>
      <c r="G34" s="155" t="s">
        <v>92</v>
      </c>
      <c r="H34" s="389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55" t="s">
        <v>150</v>
      </c>
      <c r="F35" s="154"/>
      <c r="G35" s="155" t="s">
        <v>84</v>
      </c>
      <c r="H35" s="389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/>
      <c r="B36" s="50"/>
      <c r="C36" s="50"/>
      <c r="D36" s="50"/>
      <c r="E36" s="157">
        <v>0</v>
      </c>
      <c r="F36" s="85"/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384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384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 t="s">
        <v>258</v>
      </c>
      <c r="E39" s="155" t="s">
        <v>149</v>
      </c>
      <c r="F39" s="154" t="s">
        <v>87</v>
      </c>
      <c r="G39" s="155" t="s">
        <v>92</v>
      </c>
      <c r="H39" s="389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>
        <v>270</v>
      </c>
      <c r="E40" s="155" t="s">
        <v>150</v>
      </c>
      <c r="F40" s="154"/>
      <c r="G40" s="155" t="s">
        <v>84</v>
      </c>
      <c r="H40" s="389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/>
      <c r="B41" s="50"/>
      <c r="C41" s="50"/>
      <c r="D41" s="50">
        <v>100</v>
      </c>
      <c r="E41" s="157">
        <v>500</v>
      </c>
      <c r="F41" s="85"/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</row>
    <row r="44" spans="1:24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</row>
    <row r="45" spans="1:24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</row>
    <row r="46" spans="1:24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1:X49"/>
  <sheetViews>
    <sheetView workbookViewId="0">
      <pane ySplit="2" topLeftCell="A39" activePane="bottomLeft" state="frozen"/>
      <selection pane="bottomLeft" activeCell="A46" sqref="A46:XFD49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5703125" style="70" customWidth="1"/>
    <col min="23" max="23" width="11.42578125" style="71"/>
    <col min="24" max="24" width="11.42578125" style="380"/>
    <col min="25" max="16384" width="11.42578125" style="49"/>
  </cols>
  <sheetData>
    <row r="1" spans="1:24" s="40" customFormat="1" ht="18.75" x14ac:dyDescent="0.3">
      <c r="A1" s="40" t="s">
        <v>1</v>
      </c>
      <c r="B1" s="40">
        <v>25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52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2" t="s">
        <v>83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0</v>
      </c>
      <c r="B13" s="50">
        <v>500</v>
      </c>
      <c r="C13" s="50">
        <v>200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2" t="s">
        <v>83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2</v>
      </c>
      <c r="B19" s="50">
        <v>0</v>
      </c>
      <c r="C19" s="50">
        <v>0</v>
      </c>
      <c r="D19" s="50"/>
      <c r="E19" s="50">
        <v>0</v>
      </c>
      <c r="F19" s="157">
        <f>SUM(A19:E19)</f>
        <v>2</v>
      </c>
      <c r="G19" s="157">
        <f>+H19-F19</f>
        <v>28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2" t="s">
        <v>83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0</v>
      </c>
      <c r="C25" s="50">
        <v>0</v>
      </c>
      <c r="D25" s="50"/>
      <c r="E25" s="50">
        <v>0</v>
      </c>
      <c r="F25" s="157">
        <f>SUM(A25:E25)</f>
        <v>0</v>
      </c>
      <c r="G25" s="157">
        <f>+H25-F25</f>
        <v>15</v>
      </c>
      <c r="H25" s="74">
        <v>15</v>
      </c>
      <c r="I25" s="51"/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157">
        <f>SUM(J25:U25)</f>
        <v>0</v>
      </c>
      <c r="W25" s="68">
        <f>+X25-V25</f>
        <v>24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98" t="s">
        <v>81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98" t="s">
        <v>123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100" t="s">
        <v>140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6.5" thickBot="1" x14ac:dyDescent="0.3">
      <c r="A31" s="50">
        <v>15</v>
      </c>
      <c r="B31" s="50" t="s">
        <v>164</v>
      </c>
      <c r="C31" s="50">
        <v>0</v>
      </c>
      <c r="D31" s="50">
        <v>0</v>
      </c>
      <c r="E31" s="50">
        <v>0</v>
      </c>
      <c r="F31" s="85">
        <f>SUM(A31:E31)</f>
        <v>15</v>
      </c>
      <c r="G31" s="157">
        <f>+H31-F31</f>
        <v>1630</v>
      </c>
      <c r="H31" s="74">
        <f>15+130+200+1300</f>
        <v>1645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380">
        <v>24</v>
      </c>
    </row>
    <row r="32" spans="1:24" ht="19.5" thickBot="1" x14ac:dyDescent="0.35">
      <c r="A32" s="362" t="str">
        <f>+'040'!A28</f>
        <v>TOTAL AL 2010</v>
      </c>
      <c r="B32" s="362"/>
      <c r="C32" s="362"/>
      <c r="D32" s="362"/>
      <c r="E32" s="362"/>
      <c r="F32" s="363">
        <f>+F25+F19+F13+F7</f>
        <v>802</v>
      </c>
      <c r="G32" s="363">
        <f>+V25+V19+V13+V7</f>
        <v>66</v>
      </c>
      <c r="H32" s="74"/>
      <c r="I32" s="51"/>
      <c r="J32" s="54"/>
      <c r="K32" s="162">
        <f>+F31</f>
        <v>15</v>
      </c>
      <c r="L32" s="163">
        <f>+V31</f>
        <v>0</v>
      </c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9.5" thickBot="1" x14ac:dyDescent="0.35">
      <c r="A33" s="97" t="s">
        <v>94</v>
      </c>
      <c r="B33" s="59"/>
      <c r="C33" s="59"/>
      <c r="D33" s="59"/>
      <c r="E33" s="59"/>
      <c r="F33" s="127">
        <f>+G25+G19+G13+G7</f>
        <v>43</v>
      </c>
      <c r="G33" s="128"/>
      <c r="H33" s="128"/>
      <c r="I33" s="60"/>
      <c r="K33" s="166">
        <f>+G31</f>
        <v>1630</v>
      </c>
      <c r="L33" s="167">
        <f>+W31</f>
        <v>24</v>
      </c>
    </row>
    <row r="34" spans="1:24" ht="18.75" x14ac:dyDescent="0.3">
      <c r="A34" s="333" t="s">
        <v>111</v>
      </c>
      <c r="B34" s="334"/>
      <c r="C34" s="334"/>
      <c r="D34" s="334"/>
      <c r="E34" s="334"/>
      <c r="F34" s="339">
        <f>+W25+W19+W13+W7</f>
        <v>24</v>
      </c>
      <c r="G34" s="130"/>
      <c r="H34" s="130"/>
    </row>
    <row r="35" spans="1:24" ht="18.75" x14ac:dyDescent="0.3">
      <c r="A35" s="98" t="s">
        <v>81</v>
      </c>
      <c r="B35" s="99"/>
      <c r="C35" s="99"/>
      <c r="D35" s="99"/>
      <c r="E35" s="99"/>
      <c r="F35" s="111"/>
      <c r="G35" s="112"/>
      <c r="H35" s="150"/>
      <c r="I35" s="55"/>
      <c r="V35" s="86"/>
    </row>
    <row r="36" spans="1:24" ht="18.75" x14ac:dyDescent="0.3">
      <c r="A36" s="98" t="s">
        <v>195</v>
      </c>
      <c r="B36" s="99"/>
      <c r="C36" s="99"/>
      <c r="D36" s="99"/>
      <c r="E36" s="99"/>
      <c r="F36" s="111"/>
      <c r="G36" s="112"/>
      <c r="H36" s="150"/>
      <c r="I36" s="55"/>
      <c r="V36" s="86"/>
    </row>
    <row r="37" spans="1:24" ht="18.75" x14ac:dyDescent="0.3">
      <c r="A37" s="138" t="s">
        <v>151</v>
      </c>
      <c r="B37" s="138"/>
      <c r="C37" s="138"/>
      <c r="D37" s="138"/>
      <c r="E37" s="138" t="s">
        <v>149</v>
      </c>
      <c r="F37" s="154" t="s">
        <v>87</v>
      </c>
      <c r="G37" s="155" t="s">
        <v>92</v>
      </c>
      <c r="H37" s="156"/>
      <c r="I37" s="57"/>
      <c r="J37" s="100" t="s">
        <v>198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345"/>
      <c r="V37" s="84" t="s">
        <v>87</v>
      </c>
      <c r="W37" s="73" t="s">
        <v>92</v>
      </c>
    </row>
    <row r="38" spans="1:24" x14ac:dyDescent="0.25">
      <c r="A38" s="138"/>
      <c r="B38" s="138"/>
      <c r="C38" s="138"/>
      <c r="D38" s="138"/>
      <c r="E38" s="138"/>
      <c r="F38" s="154"/>
      <c r="G38" s="155" t="s">
        <v>84</v>
      </c>
      <c r="H38" s="156"/>
      <c r="I38" s="57"/>
      <c r="J38" s="46" t="s">
        <v>95</v>
      </c>
      <c r="K38" s="46" t="s">
        <v>96</v>
      </c>
      <c r="L38" s="46" t="s">
        <v>97</v>
      </c>
      <c r="M38" s="46" t="s">
        <v>98</v>
      </c>
      <c r="N38" s="46" t="s">
        <v>99</v>
      </c>
      <c r="O38" s="46" t="s">
        <v>100</v>
      </c>
      <c r="P38" s="46" t="s">
        <v>101</v>
      </c>
      <c r="Q38" s="46" t="s">
        <v>102</v>
      </c>
      <c r="R38" s="47" t="s">
        <v>103</v>
      </c>
      <c r="S38" s="46" t="s">
        <v>104</v>
      </c>
      <c r="T38" s="47" t="s">
        <v>105</v>
      </c>
      <c r="U38" s="46" t="s">
        <v>106</v>
      </c>
      <c r="V38" s="84"/>
      <c r="W38" s="66" t="s">
        <v>84</v>
      </c>
    </row>
    <row r="39" spans="1:24" ht="15.75" x14ac:dyDescent="0.25">
      <c r="A39" s="50"/>
      <c r="B39" s="50"/>
      <c r="C39" s="50">
        <v>0</v>
      </c>
      <c r="D39" s="50">
        <v>0</v>
      </c>
      <c r="E39" s="50">
        <v>0</v>
      </c>
      <c r="F39" s="85">
        <f>SUM(A39:E39)</f>
        <v>0</v>
      </c>
      <c r="G39" s="157"/>
      <c r="H39" s="74"/>
      <c r="I39" s="51"/>
      <c r="J39" s="507">
        <v>0</v>
      </c>
      <c r="K39" s="507">
        <v>0</v>
      </c>
      <c r="L39" s="507">
        <v>0</v>
      </c>
      <c r="M39" s="507">
        <v>0</v>
      </c>
      <c r="N39" s="507">
        <v>0</v>
      </c>
      <c r="O39" s="507">
        <v>0</v>
      </c>
      <c r="P39" s="507">
        <v>0</v>
      </c>
      <c r="Q39" s="507">
        <v>0</v>
      </c>
      <c r="R39" s="507">
        <v>0</v>
      </c>
      <c r="S39" s="507">
        <v>0</v>
      </c>
      <c r="T39" s="507">
        <v>0</v>
      </c>
      <c r="U39" s="507">
        <v>0</v>
      </c>
      <c r="V39" s="85">
        <f>SUM(J39:U39)</f>
        <v>0</v>
      </c>
      <c r="W39" s="66">
        <f>+X39-V39</f>
        <v>24</v>
      </c>
      <c r="X39" s="380">
        <v>24</v>
      </c>
    </row>
    <row r="41" spans="1:24" ht="18.75" x14ac:dyDescent="0.3">
      <c r="A41" s="98" t="s">
        <v>241</v>
      </c>
      <c r="B41" s="99"/>
      <c r="C41" s="99"/>
      <c r="D41" s="99"/>
      <c r="E41" s="99"/>
      <c r="F41" s="111"/>
      <c r="G41" s="112"/>
      <c r="H41" s="150"/>
      <c r="I41" s="55"/>
      <c r="V41" s="86"/>
    </row>
    <row r="42" spans="1:24" ht="18.75" x14ac:dyDescent="0.3">
      <c r="A42" s="138" t="s">
        <v>151</v>
      </c>
      <c r="B42" s="138"/>
      <c r="C42" s="138"/>
      <c r="D42" s="138"/>
      <c r="E42" s="138" t="s">
        <v>149</v>
      </c>
      <c r="F42" s="154" t="s">
        <v>87</v>
      </c>
      <c r="G42" s="155" t="s">
        <v>92</v>
      </c>
      <c r="H42" s="156"/>
      <c r="I42" s="57"/>
      <c r="J42" s="100" t="s">
        <v>198</v>
      </c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345"/>
      <c r="V42" s="84" t="s">
        <v>87</v>
      </c>
      <c r="W42" s="73" t="s">
        <v>92</v>
      </c>
    </row>
    <row r="43" spans="1:24" x14ac:dyDescent="0.25">
      <c r="A43" s="138"/>
      <c r="B43" s="138"/>
      <c r="C43" s="138"/>
      <c r="D43" s="138"/>
      <c r="E43" s="138" t="s">
        <v>302</v>
      </c>
      <c r="F43" s="154"/>
      <c r="G43" s="155" t="s">
        <v>84</v>
      </c>
      <c r="H43" s="156"/>
      <c r="I43" s="57"/>
      <c r="J43" s="46" t="s">
        <v>95</v>
      </c>
      <c r="K43" s="46" t="s">
        <v>96</v>
      </c>
      <c r="L43" s="46" t="s">
        <v>97</v>
      </c>
      <c r="M43" s="46" t="s">
        <v>98</v>
      </c>
      <c r="N43" s="46" t="s">
        <v>99</v>
      </c>
      <c r="O43" s="46" t="s">
        <v>100</v>
      </c>
      <c r="P43" s="46" t="s">
        <v>101</v>
      </c>
      <c r="Q43" s="46" t="s">
        <v>102</v>
      </c>
      <c r="R43" s="47" t="s">
        <v>103</v>
      </c>
      <c r="S43" s="46" t="s">
        <v>104</v>
      </c>
      <c r="T43" s="47" t="s">
        <v>105</v>
      </c>
      <c r="U43" s="46" t="s">
        <v>106</v>
      </c>
      <c r="V43" s="84"/>
      <c r="W43" s="66" t="s">
        <v>84</v>
      </c>
    </row>
    <row r="44" spans="1:24" ht="15.75" x14ac:dyDescent="0.25">
      <c r="A44" s="50"/>
      <c r="B44" s="50"/>
      <c r="C44" s="50">
        <v>0</v>
      </c>
      <c r="D44" s="50">
        <v>0</v>
      </c>
      <c r="E44" s="50">
        <v>500</v>
      </c>
      <c r="F44" s="85">
        <f>SUM(A44:E44)</f>
        <v>500</v>
      </c>
      <c r="G44" s="157"/>
      <c r="H44" s="74"/>
      <c r="I44" s="51"/>
      <c r="J44" s="507">
        <v>0</v>
      </c>
      <c r="K44" s="507">
        <v>0</v>
      </c>
      <c r="L44" s="507">
        <v>0</v>
      </c>
      <c r="M44" s="507">
        <v>0</v>
      </c>
      <c r="N44" s="507">
        <v>0</v>
      </c>
      <c r="O44" s="507">
        <v>0</v>
      </c>
      <c r="P44" s="507">
        <v>0</v>
      </c>
      <c r="Q44" s="507">
        <v>0</v>
      </c>
      <c r="R44" s="507">
        <v>0</v>
      </c>
      <c r="S44" s="507">
        <v>0</v>
      </c>
      <c r="T44" s="507">
        <v>0</v>
      </c>
      <c r="U44" s="507">
        <v>0</v>
      </c>
      <c r="V44" s="85">
        <f>SUM(J44:U44)</f>
        <v>0</v>
      </c>
      <c r="W44" s="66">
        <f>+X44-V44</f>
        <v>24</v>
      </c>
      <c r="X44" s="380">
        <v>24</v>
      </c>
    </row>
    <row r="46" spans="1:24" customFormat="1" ht="18.75" x14ac:dyDescent="0.3">
      <c r="A46" s="545" t="s">
        <v>325</v>
      </c>
      <c r="B46" s="546"/>
      <c r="C46" s="546"/>
      <c r="D46" s="546"/>
      <c r="E46" s="546"/>
      <c r="F46" s="111"/>
      <c r="G46" s="112"/>
      <c r="H46" s="1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70"/>
      <c r="W46" s="71"/>
      <c r="X46" s="380"/>
    </row>
    <row r="47" spans="1:24" customFormat="1" ht="18.75" x14ac:dyDescent="0.3">
      <c r="A47" s="138" t="s">
        <v>151</v>
      </c>
      <c r="B47" s="138"/>
      <c r="C47" s="138"/>
      <c r="D47" s="138" t="s">
        <v>326</v>
      </c>
      <c r="E47" s="138"/>
      <c r="F47" s="154" t="s">
        <v>87</v>
      </c>
      <c r="G47" s="155" t="s">
        <v>92</v>
      </c>
      <c r="H47" s="156"/>
      <c r="I47" s="49"/>
      <c r="J47" s="547" t="s">
        <v>322</v>
      </c>
      <c r="K47" s="547"/>
      <c r="L47" s="547"/>
      <c r="M47" s="547"/>
      <c r="N47" s="547"/>
      <c r="O47" s="547"/>
      <c r="P47" s="547"/>
      <c r="Q47" s="547"/>
      <c r="R47" s="547"/>
      <c r="S47" s="547"/>
      <c r="T47" s="547"/>
      <c r="U47" s="547"/>
      <c r="V47" s="84" t="s">
        <v>87</v>
      </c>
      <c r="W47" s="73" t="s">
        <v>92</v>
      </c>
      <c r="X47" s="380"/>
    </row>
    <row r="48" spans="1:24" customFormat="1" x14ac:dyDescent="0.25">
      <c r="A48" s="138"/>
      <c r="B48" s="138"/>
      <c r="C48" s="138"/>
      <c r="D48" s="138"/>
      <c r="E48" s="138"/>
      <c r="F48" s="154"/>
      <c r="G48" s="155" t="s">
        <v>84</v>
      </c>
      <c r="H48" s="156"/>
      <c r="I48" s="49"/>
      <c r="J48" s="46" t="s">
        <v>95</v>
      </c>
      <c r="K48" s="46" t="s">
        <v>96</v>
      </c>
      <c r="L48" s="46" t="s">
        <v>97</v>
      </c>
      <c r="M48" s="46" t="s">
        <v>98</v>
      </c>
      <c r="N48" s="46" t="s">
        <v>99</v>
      </c>
      <c r="O48" s="46" t="s">
        <v>100</v>
      </c>
      <c r="P48" s="46" t="s">
        <v>101</v>
      </c>
      <c r="Q48" s="46" t="s">
        <v>102</v>
      </c>
      <c r="R48" s="47" t="s">
        <v>103</v>
      </c>
      <c r="S48" s="46" t="s">
        <v>104</v>
      </c>
      <c r="T48" s="47" t="s">
        <v>105</v>
      </c>
      <c r="U48" s="46" t="s">
        <v>106</v>
      </c>
      <c r="V48" s="84"/>
      <c r="W48" s="66" t="s">
        <v>84</v>
      </c>
      <c r="X48" s="380"/>
    </row>
    <row r="49" spans="1:24" customFormat="1" ht="15.75" x14ac:dyDescent="0.25">
      <c r="A49" s="50"/>
      <c r="B49" s="50">
        <v>0</v>
      </c>
      <c r="C49" s="50"/>
      <c r="D49" s="50">
        <v>0</v>
      </c>
      <c r="E49" s="50"/>
      <c r="F49" s="85"/>
      <c r="G49" s="157"/>
      <c r="H49" s="74"/>
      <c r="I49" s="49"/>
      <c r="J49" s="507">
        <v>0</v>
      </c>
      <c r="K49" s="507">
        <v>0</v>
      </c>
      <c r="L49" s="507">
        <v>0</v>
      </c>
      <c r="M49" s="507">
        <v>0</v>
      </c>
      <c r="N49" s="507">
        <v>0</v>
      </c>
      <c r="O49" s="507">
        <v>0</v>
      </c>
      <c r="P49" s="507">
        <v>0</v>
      </c>
      <c r="Q49" s="507">
        <v>0</v>
      </c>
      <c r="R49" s="507">
        <v>0</v>
      </c>
      <c r="S49" s="507">
        <v>0</v>
      </c>
      <c r="T49" s="507">
        <v>0</v>
      </c>
      <c r="U49" s="507">
        <v>0</v>
      </c>
      <c r="V49" s="85">
        <f>SUM(J49:U49)</f>
        <v>0</v>
      </c>
      <c r="W49" s="66">
        <f>+X49-V49</f>
        <v>24</v>
      </c>
      <c r="X49" s="380">
        <v>24</v>
      </c>
    </row>
  </sheetData>
  <mergeCells count="2">
    <mergeCell ref="A46:E46"/>
    <mergeCell ref="J47:U4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X46"/>
  <sheetViews>
    <sheetView workbookViewId="0">
      <pane ySplit="2" topLeftCell="A30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70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26</v>
      </c>
      <c r="E1" s="61"/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39</v>
      </c>
      <c r="B2" s="364"/>
      <c r="C2" s="364"/>
      <c r="D2" s="364"/>
      <c r="E2" s="347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382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382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383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383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157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384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384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385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385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600</v>
      </c>
      <c r="B12" s="50">
        <v>0</v>
      </c>
      <c r="C12" s="50">
        <v>100</v>
      </c>
      <c r="D12" s="50"/>
      <c r="E12" s="157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384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384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55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55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5</v>
      </c>
      <c r="D17" s="50"/>
      <c r="E17" s="157">
        <v>0</v>
      </c>
      <c r="F17" s="157">
        <f>SUM(A17:E17)</f>
        <v>25</v>
      </c>
      <c r="G17" s="157">
        <f>+H17-F17</f>
        <v>5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384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384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55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55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157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384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384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55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55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157">
        <v>1000</v>
      </c>
      <c r="F27" s="85">
        <f>SUM(A27:E27)</f>
        <v>1395</v>
      </c>
      <c r="G27" s="157">
        <f>+H27-F27</f>
        <v>300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380">
        <v>24</v>
      </c>
    </row>
    <row r="28" spans="1:24" ht="18.75" x14ac:dyDescent="0.3">
      <c r="A28" s="362" t="e">
        <f>+'027'!A28</f>
        <v>#REF!</v>
      </c>
      <c r="B28" s="362"/>
      <c r="C28" s="362"/>
      <c r="D28" s="362"/>
      <c r="E28" s="363"/>
      <c r="F28" s="363">
        <f>+F22+F17+F12+F7</f>
        <v>840</v>
      </c>
      <c r="G28" s="363">
        <f>+V22+V17+V12+V7</f>
        <v>90</v>
      </c>
      <c r="H28" s="74"/>
      <c r="I28" s="51"/>
      <c r="J28" s="54"/>
      <c r="K28" s="162">
        <f>+F27</f>
        <v>1395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386"/>
      <c r="F30" s="127">
        <f>+G22+G17+G12+G7</f>
        <v>5</v>
      </c>
      <c r="G30" s="128"/>
      <c r="H30" s="128"/>
      <c r="I30" s="60"/>
      <c r="K30" s="166">
        <f>+G27</f>
        <v>300</v>
      </c>
      <c r="L30" s="167">
        <f>+W27</f>
        <v>0</v>
      </c>
    </row>
    <row r="31" spans="1:24" ht="19.5" thickBot="1" x14ac:dyDescent="0.35">
      <c r="A31" s="97" t="s">
        <v>111</v>
      </c>
      <c r="B31" s="59"/>
      <c r="C31" s="59"/>
      <c r="D31" s="59"/>
      <c r="E31" s="386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384"/>
      <c r="F32" s="111"/>
      <c r="G32" s="112"/>
      <c r="H32" s="150"/>
      <c r="I32" s="55"/>
      <c r="V32" s="86"/>
    </row>
    <row r="33" spans="1:24" ht="18.75" x14ac:dyDescent="0.3">
      <c r="A33" s="98" t="s">
        <v>199</v>
      </c>
      <c r="B33" s="99"/>
      <c r="C33" s="99"/>
      <c r="D33" s="99"/>
      <c r="E33" s="384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55" t="s">
        <v>149</v>
      </c>
      <c r="F34" s="154" t="s">
        <v>87</v>
      </c>
      <c r="G34" s="155" t="s">
        <v>92</v>
      </c>
      <c r="H34" s="156"/>
      <c r="I34" s="57"/>
      <c r="J34" s="100" t="s">
        <v>205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55" t="s">
        <v>150</v>
      </c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35</v>
      </c>
      <c r="B36" s="50"/>
      <c r="C36" s="50"/>
      <c r="D36" s="50"/>
      <c r="E36" s="157">
        <v>0</v>
      </c>
      <c r="F36" s="85"/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384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384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55" t="s">
        <v>295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55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30</v>
      </c>
      <c r="B41" s="50"/>
      <c r="C41" s="50"/>
      <c r="D41" s="50"/>
      <c r="E41" s="157">
        <v>200</v>
      </c>
      <c r="F41" s="85"/>
      <c r="G41" s="157"/>
      <c r="H41" s="74"/>
      <c r="I41" s="51"/>
      <c r="J41" s="507">
        <v>2</v>
      </c>
      <c r="K41" s="507">
        <v>2</v>
      </c>
      <c r="L41" s="507">
        <v>2</v>
      </c>
      <c r="M41" s="507">
        <v>2</v>
      </c>
      <c r="N41" s="507">
        <v>2</v>
      </c>
      <c r="O41" s="507">
        <v>2</v>
      </c>
      <c r="P41" s="507">
        <v>2</v>
      </c>
      <c r="Q41" s="507">
        <v>2</v>
      </c>
      <c r="R41" s="507">
        <v>2</v>
      </c>
      <c r="S41" s="507">
        <v>2</v>
      </c>
      <c r="T41" s="507">
        <v>2</v>
      </c>
      <c r="U41" s="507">
        <v>2</v>
      </c>
      <c r="V41" s="85">
        <f>SUM(J41:U41)</f>
        <v>24</v>
      </c>
      <c r="W41" s="66">
        <f>+X41-V41</f>
        <v>0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X46"/>
  <sheetViews>
    <sheetView workbookViewId="0">
      <pane ySplit="2" topLeftCell="A30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70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27</v>
      </c>
      <c r="E1" s="61"/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120</v>
      </c>
      <c r="B2" s="364"/>
      <c r="C2" s="364"/>
      <c r="D2" s="364"/>
      <c r="E2" s="347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382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382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383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383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157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384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384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385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385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157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384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384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55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55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157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384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384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55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55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0</v>
      </c>
      <c r="C22" s="50">
        <v>0</v>
      </c>
      <c r="D22" s="50"/>
      <c r="E22" s="157">
        <v>0</v>
      </c>
      <c r="F22" s="157">
        <f>SUM(A22:E22)</f>
        <v>0</v>
      </c>
      <c r="G22" s="157">
        <f>+H22-F22</f>
        <v>15</v>
      </c>
      <c r="H22" s="74">
        <v>15</v>
      </c>
      <c r="I22" s="51"/>
      <c r="J22" s="50">
        <v>2</v>
      </c>
      <c r="K22" s="50">
        <v>2</v>
      </c>
      <c r="L22" s="50">
        <v>2</v>
      </c>
      <c r="M22" s="50">
        <v>2</v>
      </c>
      <c r="N22" s="50">
        <v>2</v>
      </c>
      <c r="O22" s="50">
        <v>2</v>
      </c>
      <c r="P22" s="50">
        <v>0</v>
      </c>
      <c r="Q22" s="50">
        <v>0</v>
      </c>
      <c r="R22" s="50">
        <v>0</v>
      </c>
      <c r="S22" s="50">
        <v>0</v>
      </c>
      <c r="T22" s="58"/>
      <c r="U22" s="58">
        <v>0</v>
      </c>
      <c r="V22" s="157">
        <f>SUM(J22:U22)</f>
        <v>12</v>
      </c>
      <c r="W22" s="68">
        <f>+X22-V22</f>
        <v>12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384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384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158</v>
      </c>
      <c r="E25" s="155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55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0</v>
      </c>
      <c r="C27" s="50">
        <v>342</v>
      </c>
      <c r="D27" s="50">
        <v>200</v>
      </c>
      <c r="E27" s="157">
        <v>300</v>
      </c>
      <c r="F27" s="85">
        <f>SUM(A27:E27)</f>
        <v>857</v>
      </c>
      <c r="G27" s="157">
        <f>+H27-F27</f>
        <v>1093.6600000000001</v>
      </c>
      <c r="H27" s="74">
        <f>15+50+385.66+200+1300</f>
        <v>1950.66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8.75" x14ac:dyDescent="0.3">
      <c r="A28" s="362" t="e">
        <f>+'011'!A30</f>
        <v>#REF!</v>
      </c>
      <c r="B28" s="362"/>
      <c r="C28" s="362"/>
      <c r="D28" s="362"/>
      <c r="E28" s="363"/>
      <c r="F28" s="363">
        <f>+F22+F17+F12+F7</f>
        <v>830</v>
      </c>
      <c r="G28" s="363">
        <f>+V22+V17+V12+V7</f>
        <v>78</v>
      </c>
      <c r="H28" s="74"/>
      <c r="I28" s="51"/>
      <c r="J28" s="51"/>
      <c r="K28" s="272">
        <f>+F27</f>
        <v>857</v>
      </c>
      <c r="L28" s="378">
        <f>+V27</f>
        <v>0</v>
      </c>
      <c r="M28" s="51"/>
      <c r="N28" s="51"/>
      <c r="O28" s="51"/>
      <c r="P28" s="51"/>
      <c r="Q28" s="51"/>
      <c r="R28" s="51"/>
      <c r="S28" s="51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386"/>
      <c r="F30" s="127">
        <f>+G22+G17+G12+G7</f>
        <v>15</v>
      </c>
      <c r="G30" s="128"/>
      <c r="H30" s="128"/>
      <c r="I30" s="60"/>
      <c r="K30" s="166">
        <f>+G27</f>
        <v>1093.6600000000001</v>
      </c>
      <c r="L30" s="167">
        <f>+W27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386"/>
      <c r="F31" s="127">
        <f>+W22+W17+W12+W7</f>
        <v>12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384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384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55" t="s">
        <v>149</v>
      </c>
      <c r="F34" s="154" t="s">
        <v>87</v>
      </c>
      <c r="G34" s="155" t="s">
        <v>92</v>
      </c>
      <c r="H34" s="156"/>
      <c r="I34" s="57"/>
      <c r="J34" s="100" t="s">
        <v>259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55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35</v>
      </c>
      <c r="B36" s="50">
        <v>0</v>
      </c>
      <c r="C36" s="50"/>
      <c r="D36" s="50">
        <v>0</v>
      </c>
      <c r="E36" s="157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384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384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55" t="s">
        <v>302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55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30</v>
      </c>
      <c r="B41" s="50">
        <v>0</v>
      </c>
      <c r="C41" s="50"/>
      <c r="D41" s="50">
        <v>0</v>
      </c>
      <c r="E41" s="157">
        <v>500</v>
      </c>
      <c r="F41" s="85">
        <f>SUM(A41:E41)</f>
        <v>530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X46"/>
  <sheetViews>
    <sheetView workbookViewId="0">
      <pane ySplit="2" topLeftCell="A33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28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33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/>
      <c r="E27" s="50">
        <v>0</v>
      </c>
      <c r="F27" s="85">
        <f>SUM(A27:E27)</f>
        <v>195</v>
      </c>
      <c r="G27" s="157">
        <f>+H27-F27</f>
        <v>1500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ht="18.75" x14ac:dyDescent="0.3">
      <c r="A28" s="362">
        <f>+'052'!A28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195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1500</v>
      </c>
      <c r="L30" s="167">
        <f>+W27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>
        <v>30</v>
      </c>
      <c r="B41" s="50"/>
      <c r="C41" s="50"/>
      <c r="D41" s="50"/>
      <c r="E41" s="50">
        <v>500</v>
      </c>
      <c r="F41" s="85">
        <f>SUM(A41:E41)</f>
        <v>530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X43"/>
  <sheetViews>
    <sheetView workbookViewId="0">
      <pane ySplit="2" topLeftCell="A30" activePane="bottomLeft" state="frozen"/>
      <selection pane="bottomLeft" activeCell="A40" sqref="A40:XFD43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3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29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34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700</v>
      </c>
      <c r="B12" s="50">
        <v>0</v>
      </c>
      <c r="C12" s="50">
        <v>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374">
        <v>50</v>
      </c>
      <c r="C27" s="50">
        <v>130</v>
      </c>
      <c r="D27" s="374">
        <v>200</v>
      </c>
      <c r="E27" s="374">
        <v>1050</v>
      </c>
      <c r="F27" s="85">
        <f>SUM(A27:E27)</f>
        <v>1445</v>
      </c>
      <c r="G27" s="157">
        <f>+H27-F27</f>
        <v>250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67">
        <v>24</v>
      </c>
    </row>
    <row r="28" spans="1:24" ht="19.5" thickBot="1" x14ac:dyDescent="0.35">
      <c r="A28" s="362">
        <f>+'017'!A29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1445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250</v>
      </c>
      <c r="L29" s="167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  <c r="N30" s="379">
        <v>50</v>
      </c>
      <c r="O30" s="365"/>
    </row>
    <row r="31" spans="1:24" ht="18.75" x14ac:dyDescent="0.3">
      <c r="A31" s="98" t="s">
        <v>195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138" t="s">
        <v>151</v>
      </c>
      <c r="B32" s="138"/>
      <c r="C32" s="138"/>
      <c r="D32" s="138"/>
      <c r="E32" s="138"/>
      <c r="F32" s="154" t="s">
        <v>87</v>
      </c>
      <c r="G32" s="155" t="s">
        <v>92</v>
      </c>
      <c r="H32" s="156"/>
      <c r="I32" s="57"/>
      <c r="J32" s="100" t="s">
        <v>206</v>
      </c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345"/>
      <c r="V32" s="84" t="s">
        <v>87</v>
      </c>
      <c r="W32" s="73" t="s">
        <v>92</v>
      </c>
      <c r="X32" s="380"/>
    </row>
    <row r="33" spans="1:24" x14ac:dyDescent="0.25">
      <c r="A33" s="138"/>
      <c r="B33" s="138"/>
      <c r="C33" s="138"/>
      <c r="D33" s="138"/>
      <c r="E33" s="138"/>
      <c r="F33" s="154"/>
      <c r="G33" s="155" t="s">
        <v>84</v>
      </c>
      <c r="H33" s="156"/>
      <c r="I33" s="57"/>
      <c r="J33" s="46" t="s">
        <v>95</v>
      </c>
      <c r="K33" s="46" t="s">
        <v>96</v>
      </c>
      <c r="L33" s="46" t="s">
        <v>97</v>
      </c>
      <c r="M33" s="46" t="s">
        <v>98</v>
      </c>
      <c r="N33" s="46" t="s">
        <v>99</v>
      </c>
      <c r="O33" s="46" t="s">
        <v>100</v>
      </c>
      <c r="P33" s="46" t="s">
        <v>101</v>
      </c>
      <c r="Q33" s="46" t="s">
        <v>102</v>
      </c>
      <c r="R33" s="47" t="s">
        <v>103</v>
      </c>
      <c r="S33" s="46" t="s">
        <v>104</v>
      </c>
      <c r="T33" s="47" t="s">
        <v>105</v>
      </c>
      <c r="U33" s="46" t="s">
        <v>106</v>
      </c>
      <c r="V33" s="84"/>
      <c r="W33" s="66" t="s">
        <v>84</v>
      </c>
      <c r="X33" s="380"/>
    </row>
    <row r="34" spans="1:24" ht="15.75" x14ac:dyDescent="0.25">
      <c r="A34" s="50">
        <v>35</v>
      </c>
      <c r="B34" s="374"/>
      <c r="C34" s="50"/>
      <c r="D34" s="374"/>
      <c r="E34" s="374"/>
      <c r="F34" s="85"/>
      <c r="G34" s="157"/>
      <c r="H34" s="74"/>
      <c r="I34" s="51"/>
      <c r="J34" s="507">
        <v>2</v>
      </c>
      <c r="K34" s="507">
        <v>2</v>
      </c>
      <c r="L34" s="507">
        <v>2</v>
      </c>
      <c r="M34" s="507">
        <v>2</v>
      </c>
      <c r="N34" s="507">
        <v>2</v>
      </c>
      <c r="O34" s="507">
        <v>2</v>
      </c>
      <c r="P34" s="507">
        <v>2</v>
      </c>
      <c r="Q34" s="507">
        <v>2</v>
      </c>
      <c r="R34" s="507">
        <v>2</v>
      </c>
      <c r="S34" s="507">
        <v>2</v>
      </c>
      <c r="T34" s="507">
        <v>2</v>
      </c>
      <c r="U34" s="507">
        <v>2</v>
      </c>
      <c r="V34" s="85">
        <f>SUM(J34:U34)</f>
        <v>24</v>
      </c>
      <c r="W34" s="66">
        <f>+X34-V34</f>
        <v>0</v>
      </c>
      <c r="X34" s="380">
        <v>24</v>
      </c>
    </row>
    <row r="35" spans="1:24" ht="18.75" x14ac:dyDescent="0.3">
      <c r="A35" s="98" t="s">
        <v>229</v>
      </c>
      <c r="B35" s="99"/>
      <c r="C35" s="99"/>
      <c r="D35" s="99"/>
      <c r="E35" s="99"/>
      <c r="F35" s="111"/>
      <c r="G35" s="112"/>
      <c r="H35" s="150"/>
      <c r="I35" s="55"/>
      <c r="V35" s="86"/>
      <c r="X35" s="380"/>
    </row>
    <row r="36" spans="1:24" ht="18.75" x14ac:dyDescent="0.3">
      <c r="A36" s="138" t="s">
        <v>151</v>
      </c>
      <c r="B36" s="138"/>
      <c r="C36" s="138"/>
      <c r="D36" s="138" t="s">
        <v>295</v>
      </c>
      <c r="E36" s="138" t="s">
        <v>221</v>
      </c>
      <c r="F36" s="154" t="s">
        <v>87</v>
      </c>
      <c r="G36" s="155" t="s">
        <v>92</v>
      </c>
      <c r="H36" s="156"/>
      <c r="I36" s="57"/>
      <c r="J36" s="100" t="s">
        <v>233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345"/>
      <c r="V36" s="84" t="s">
        <v>87</v>
      </c>
      <c r="W36" s="73" t="s">
        <v>92</v>
      </c>
      <c r="X36" s="380"/>
    </row>
    <row r="37" spans="1:24" x14ac:dyDescent="0.25">
      <c r="A37" s="138"/>
      <c r="B37" s="138"/>
      <c r="C37" s="138"/>
      <c r="D37" s="138" t="s">
        <v>302</v>
      </c>
      <c r="E37" s="138"/>
      <c r="F37" s="154"/>
      <c r="G37" s="155" t="s">
        <v>84</v>
      </c>
      <c r="H37" s="156"/>
      <c r="I37" s="57"/>
      <c r="J37" s="46" t="s">
        <v>95</v>
      </c>
      <c r="K37" s="46" t="s">
        <v>96</v>
      </c>
      <c r="L37" s="46" t="s">
        <v>97</v>
      </c>
      <c r="M37" s="46" t="s">
        <v>98</v>
      </c>
      <c r="N37" s="46" t="s">
        <v>99</v>
      </c>
      <c r="O37" s="46" t="s">
        <v>100</v>
      </c>
      <c r="P37" s="46" t="s">
        <v>101</v>
      </c>
      <c r="Q37" s="46" t="s">
        <v>102</v>
      </c>
      <c r="R37" s="47" t="s">
        <v>103</v>
      </c>
      <c r="S37" s="46" t="s">
        <v>104</v>
      </c>
      <c r="T37" s="47" t="s">
        <v>105</v>
      </c>
      <c r="U37" s="46" t="s">
        <v>106</v>
      </c>
      <c r="V37" s="84"/>
      <c r="W37" s="66" t="s">
        <v>84</v>
      </c>
      <c r="X37" s="380"/>
    </row>
    <row r="38" spans="1:24" ht="15.75" x14ac:dyDescent="0.25">
      <c r="A38" s="50">
        <v>30</v>
      </c>
      <c r="B38" s="374"/>
      <c r="C38" s="50"/>
      <c r="D38" s="374">
        <v>300</v>
      </c>
      <c r="E38" s="374"/>
      <c r="F38" s="85"/>
      <c r="G38" s="157"/>
      <c r="H38" s="74"/>
      <c r="I38" s="51"/>
      <c r="J38" s="507">
        <v>2</v>
      </c>
      <c r="K38" s="507">
        <v>2</v>
      </c>
      <c r="L38" s="507">
        <v>2</v>
      </c>
      <c r="M38" s="507">
        <v>2</v>
      </c>
      <c r="N38" s="507">
        <v>2</v>
      </c>
      <c r="O38" s="507"/>
      <c r="P38" s="507"/>
      <c r="Q38" s="507"/>
      <c r="R38" s="507"/>
      <c r="S38" s="507"/>
      <c r="T38" s="507"/>
      <c r="U38" s="507"/>
      <c r="V38" s="85">
        <f>SUM(J38:U38)</f>
        <v>10</v>
      </c>
      <c r="W38" s="66">
        <f>+X38-V38</f>
        <v>14</v>
      </c>
      <c r="X38" s="380">
        <v>24</v>
      </c>
    </row>
    <row r="40" spans="1:24" customFormat="1" ht="18.75" x14ac:dyDescent="0.3">
      <c r="A40" s="545" t="s">
        <v>325</v>
      </c>
      <c r="B40" s="546"/>
      <c r="C40" s="546"/>
      <c r="D40" s="546"/>
      <c r="E40" s="546"/>
      <c r="F40" s="111"/>
      <c r="G40" s="112"/>
      <c r="H40" s="150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70"/>
      <c r="W40" s="71"/>
      <c r="X40" s="380"/>
    </row>
    <row r="41" spans="1:24" customFormat="1" ht="18.75" x14ac:dyDescent="0.3">
      <c r="A41" s="138" t="s">
        <v>151</v>
      </c>
      <c r="B41" s="138"/>
      <c r="C41" s="138"/>
      <c r="D41" s="138" t="s">
        <v>326</v>
      </c>
      <c r="E41" s="138"/>
      <c r="F41" s="154" t="s">
        <v>87</v>
      </c>
      <c r="G41" s="155" t="s">
        <v>92</v>
      </c>
      <c r="H41" s="156"/>
      <c r="I41" s="49"/>
      <c r="J41" s="547" t="s">
        <v>322</v>
      </c>
      <c r="K41" s="547"/>
      <c r="L41" s="547"/>
      <c r="M41" s="547"/>
      <c r="N41" s="547"/>
      <c r="O41" s="547"/>
      <c r="P41" s="547"/>
      <c r="Q41" s="547"/>
      <c r="R41" s="547"/>
      <c r="S41" s="547"/>
      <c r="T41" s="547"/>
      <c r="U41" s="547"/>
      <c r="V41" s="84" t="s">
        <v>87</v>
      </c>
      <c r="W41" s="73" t="s">
        <v>92</v>
      </c>
      <c r="X41" s="380"/>
    </row>
    <row r="42" spans="1:24" customFormat="1" x14ac:dyDescent="0.25">
      <c r="A42" s="138"/>
      <c r="B42" s="138"/>
      <c r="C42" s="138"/>
      <c r="D42" s="138"/>
      <c r="E42" s="138"/>
      <c r="F42" s="154"/>
      <c r="G42" s="155" t="s">
        <v>84</v>
      </c>
      <c r="H42" s="156"/>
      <c r="I42" s="49"/>
      <c r="J42" s="46" t="s">
        <v>95</v>
      </c>
      <c r="K42" s="46" t="s">
        <v>96</v>
      </c>
      <c r="L42" s="46" t="s">
        <v>97</v>
      </c>
      <c r="M42" s="46" t="s">
        <v>98</v>
      </c>
      <c r="N42" s="46" t="s">
        <v>99</v>
      </c>
      <c r="O42" s="46" t="s">
        <v>100</v>
      </c>
      <c r="P42" s="46" t="s">
        <v>101</v>
      </c>
      <c r="Q42" s="46" t="s">
        <v>102</v>
      </c>
      <c r="R42" s="47" t="s">
        <v>103</v>
      </c>
      <c r="S42" s="46" t="s">
        <v>104</v>
      </c>
      <c r="T42" s="47" t="s">
        <v>105</v>
      </c>
      <c r="U42" s="46" t="s">
        <v>106</v>
      </c>
      <c r="V42" s="84"/>
      <c r="W42" s="66" t="s">
        <v>84</v>
      </c>
      <c r="X42" s="380"/>
    </row>
    <row r="43" spans="1:24" customFormat="1" ht="15.75" x14ac:dyDescent="0.25">
      <c r="A43" s="50"/>
      <c r="B43" s="50">
        <v>0</v>
      </c>
      <c r="C43" s="50"/>
      <c r="D43" s="50">
        <v>0</v>
      </c>
      <c r="E43" s="50"/>
      <c r="F43" s="85"/>
      <c r="G43" s="157"/>
      <c r="H43" s="74"/>
      <c r="I43" s="49"/>
      <c r="J43" s="507">
        <v>0</v>
      </c>
      <c r="K43" s="507">
        <v>0</v>
      </c>
      <c r="L43" s="507">
        <v>0</v>
      </c>
      <c r="M43" s="507">
        <v>0</v>
      </c>
      <c r="N43" s="507">
        <v>0</v>
      </c>
      <c r="O43" s="507">
        <v>0</v>
      </c>
      <c r="P43" s="507">
        <v>0</v>
      </c>
      <c r="Q43" s="507">
        <v>0</v>
      </c>
      <c r="R43" s="507">
        <v>0</v>
      </c>
      <c r="S43" s="507">
        <v>0</v>
      </c>
      <c r="T43" s="507">
        <v>0</v>
      </c>
      <c r="U43" s="507">
        <v>0</v>
      </c>
      <c r="V43" s="85">
        <f>SUM(J43:U43)</f>
        <v>0</v>
      </c>
      <c r="W43" s="66">
        <f>+X43-V43</f>
        <v>24</v>
      </c>
      <c r="X43" s="380">
        <v>24</v>
      </c>
    </row>
  </sheetData>
  <mergeCells count="2">
    <mergeCell ref="A40:E40"/>
    <mergeCell ref="J41:U41"/>
  </mergeCell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X46"/>
  <sheetViews>
    <sheetView workbookViewId="0">
      <pane ySplit="2" topLeftCell="A30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30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35</v>
      </c>
      <c r="B2" s="364"/>
      <c r="C2" s="364" t="s">
        <v>243</v>
      </c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/>
      <c r="B12" s="50">
        <v>600</v>
      </c>
      <c r="C12" s="50">
        <v>100</v>
      </c>
      <c r="D12" s="50"/>
      <c r="E12" s="50">
        <v>0</v>
      </c>
      <c r="F12" s="157">
        <f>SUM(B12:E12)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0</v>
      </c>
      <c r="B27" s="50">
        <v>50</v>
      </c>
      <c r="C27" s="50">
        <v>130</v>
      </c>
      <c r="D27" s="50"/>
      <c r="E27" s="50">
        <v>0</v>
      </c>
      <c r="F27" s="85">
        <f>SUM(A27:E27)</f>
        <v>180</v>
      </c>
      <c r="G27" s="157">
        <f>+H27-F27</f>
        <v>1515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ht="18.75" x14ac:dyDescent="0.3">
      <c r="A28" s="362">
        <f>+'029'!A28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180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1515</v>
      </c>
      <c r="L30" s="167">
        <f>+W27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/>
      <c r="C41" s="50"/>
      <c r="D41" s="50"/>
      <c r="E41" s="50">
        <v>0</v>
      </c>
      <c r="F41" s="85">
        <f>SUM(A41:E41)</f>
        <v>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X46"/>
  <sheetViews>
    <sheetView workbookViewId="0">
      <pane ySplit="2" topLeftCell="A36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31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35</v>
      </c>
      <c r="B2" s="364"/>
      <c r="C2" s="364" t="s">
        <v>243</v>
      </c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118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67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/>
      <c r="B27" s="50" t="s">
        <v>164</v>
      </c>
      <c r="C27" s="50">
        <v>130</v>
      </c>
      <c r="D27" s="50"/>
      <c r="E27" s="50">
        <v>0</v>
      </c>
      <c r="F27" s="85">
        <f>SUM(A27:E27)</f>
        <v>130</v>
      </c>
      <c r="G27" s="157">
        <f>+H27-F27</f>
        <v>1515</v>
      </c>
      <c r="H27" s="74">
        <f>15+130+200+1300</f>
        <v>1645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ht="18.75" x14ac:dyDescent="0.3">
      <c r="A28" s="362">
        <f>+'030'!A28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130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1515</v>
      </c>
      <c r="L30" s="167">
        <f>+W27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/>
      <c r="C41" s="50"/>
      <c r="D41" s="50"/>
      <c r="E41" s="50">
        <v>0</v>
      </c>
      <c r="F41" s="85">
        <f>SUM(A41:E41)</f>
        <v>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45"/>
  <sheetViews>
    <sheetView workbookViewId="0">
      <pane ySplit="2" topLeftCell="A35" activePane="bottomLeft" state="frozen"/>
      <selection pane="bottomLeft" activeCell="A42" sqref="A42:XFD45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32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119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600</v>
      </c>
      <c r="B12" s="50">
        <v>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50">
        <v>400</v>
      </c>
      <c r="F27" s="85">
        <f>SUM(A27:E27)</f>
        <v>795</v>
      </c>
      <c r="G27" s="157">
        <f>+H27-F27</f>
        <v>900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67">
        <v>24</v>
      </c>
    </row>
    <row r="28" spans="1:24" ht="19.5" thickBot="1" x14ac:dyDescent="0.35">
      <c r="A28" s="362">
        <f>+'031'!A28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795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900</v>
      </c>
      <c r="L29" s="167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/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/>
      <c r="C35" s="50"/>
      <c r="D35" s="50">
        <v>0</v>
      </c>
      <c r="E35" s="50">
        <v>0</v>
      </c>
      <c r="F35" s="85">
        <f>SUM(A35:E35)</f>
        <v>35</v>
      </c>
      <c r="G35" s="157">
        <f>+H35-F35</f>
        <v>1660</v>
      </c>
      <c r="H35" s="74">
        <f>15+50+130+200+1300</f>
        <v>1695</v>
      </c>
      <c r="I35" s="51"/>
      <c r="J35" s="507">
        <v>2</v>
      </c>
      <c r="K35" s="507">
        <v>2</v>
      </c>
      <c r="L35" s="507">
        <v>2</v>
      </c>
      <c r="M35" s="507">
        <v>2</v>
      </c>
      <c r="N35" s="507">
        <v>2</v>
      </c>
      <c r="O35" s="507">
        <v>2</v>
      </c>
      <c r="P35" s="507">
        <v>2</v>
      </c>
      <c r="Q35" s="507">
        <v>2</v>
      </c>
      <c r="R35" s="507">
        <v>2</v>
      </c>
      <c r="S35" s="507">
        <v>2</v>
      </c>
      <c r="T35" s="507">
        <v>2</v>
      </c>
      <c r="U35" s="507">
        <v>2</v>
      </c>
      <c r="V35" s="85">
        <f>SUM(J35:U35)</f>
        <v>24</v>
      </c>
      <c r="W35" s="66">
        <f>+X35-V35</f>
        <v>0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295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 t="s">
        <v>302</v>
      </c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30</v>
      </c>
      <c r="B40" s="50"/>
      <c r="C40" s="50"/>
      <c r="D40" s="50">
        <v>0</v>
      </c>
      <c r="E40" s="50">
        <v>500</v>
      </c>
      <c r="F40" s="85">
        <f>SUM(A40:E40)</f>
        <v>530</v>
      </c>
      <c r="G40" s="157"/>
      <c r="H40" s="74"/>
      <c r="I40" s="51"/>
      <c r="J40" s="507">
        <v>2</v>
      </c>
      <c r="K40" s="507">
        <v>2</v>
      </c>
      <c r="L40" s="507">
        <v>2</v>
      </c>
      <c r="M40" s="507">
        <v>2</v>
      </c>
      <c r="N40" s="507">
        <v>2</v>
      </c>
      <c r="O40" s="507">
        <v>2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12</v>
      </c>
      <c r="W40" s="66">
        <f>+X40-V40</f>
        <v>12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X47"/>
  <sheetViews>
    <sheetView workbookViewId="0">
      <pane ySplit="2" topLeftCell="A34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33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36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20</v>
      </c>
      <c r="C7" s="50">
        <v>20</v>
      </c>
      <c r="D7" s="50"/>
      <c r="E7" s="50">
        <v>0</v>
      </c>
      <c r="F7" s="157">
        <f>SUM(A7:E7)</f>
        <v>50</v>
      </c>
      <c r="G7" s="157">
        <f>+H7-F7</f>
        <v>50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12</v>
      </c>
      <c r="W7" s="68">
        <f>+X7-V7</f>
        <v>6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600</v>
      </c>
      <c r="B12" s="50">
        <v>0</v>
      </c>
      <c r="C12" s="50">
        <v>0</v>
      </c>
      <c r="D12" s="50"/>
      <c r="E12" s="50">
        <v>0</v>
      </c>
      <c r="F12" s="157">
        <f>SUM(A12:E12)</f>
        <v>600</v>
      </c>
      <c r="G12" s="157">
        <f>+H12-F12</f>
        <v>100</v>
      </c>
      <c r="H12" s="74">
        <v>700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68">
        <f>SUM(J12:U12)</f>
        <v>0</v>
      </c>
      <c r="W12" s="68">
        <f>+X12-V12</f>
        <v>24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5" t="s">
        <v>92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0</v>
      </c>
      <c r="D18" s="50"/>
      <c r="E18" s="50">
        <v>0</v>
      </c>
      <c r="F18" s="157">
        <f>SUM(A18:E18)</f>
        <v>20</v>
      </c>
      <c r="G18" s="157">
        <f>+H18-F18</f>
        <v>10</v>
      </c>
      <c r="H18" s="74">
        <v>30</v>
      </c>
      <c r="I18" s="51"/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368">
        <f>SUM(J18:U18)</f>
        <v>0</v>
      </c>
      <c r="W18" s="68">
        <f>+X18-V18</f>
        <v>24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5" t="s">
        <v>92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157">
        <f>SUM(J23:U23)</f>
        <v>0</v>
      </c>
      <c r="W23" s="66">
        <f>+X23-V23</f>
        <v>24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10</v>
      </c>
      <c r="B28" s="50">
        <v>50</v>
      </c>
      <c r="C28" s="50">
        <v>120</v>
      </c>
      <c r="D28" s="50">
        <v>0</v>
      </c>
      <c r="E28" s="50">
        <v>0</v>
      </c>
      <c r="F28" s="85">
        <f>SUM(A28:E28)</f>
        <v>180</v>
      </c>
      <c r="G28" s="157">
        <f>+H28-F28</f>
        <v>1542.32</v>
      </c>
      <c r="H28" s="74">
        <f>15+50+157.32+200+1300</f>
        <v>1722.32</v>
      </c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67">
        <v>24</v>
      </c>
    </row>
    <row r="29" spans="1:24" ht="18.75" x14ac:dyDescent="0.3">
      <c r="A29" s="362">
        <f>+'032'!A28</f>
        <v>0</v>
      </c>
      <c r="B29" s="362"/>
      <c r="C29" s="362"/>
      <c r="D29" s="362"/>
      <c r="E29" s="362"/>
      <c r="F29" s="363">
        <f>+F23+F18+F12+F7</f>
        <v>685</v>
      </c>
      <c r="G29" s="363">
        <f>+V23+V18+V12+V7</f>
        <v>12</v>
      </c>
      <c r="H29" s="74"/>
      <c r="I29" s="51"/>
      <c r="J29" s="54"/>
      <c r="K29" s="162">
        <f>+F28</f>
        <v>180</v>
      </c>
      <c r="L29" s="163">
        <f>+V28</f>
        <v>0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75"/>
      <c r="X29" s="285"/>
    </row>
    <row r="30" spans="1:24" ht="15.75" thickBot="1" x14ac:dyDescent="0.3">
      <c r="K30" s="164"/>
      <c r="L30" s="16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+G23+G18+G12+G7</f>
        <v>160</v>
      </c>
      <c r="G31" s="128"/>
      <c r="H31" s="128"/>
      <c r="I31" s="60"/>
      <c r="K31" s="166">
        <f>+G28</f>
        <v>1542.32</v>
      </c>
      <c r="L31" s="167">
        <f>+W28</f>
        <v>24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+W23+W18+W12+W7</f>
        <v>78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  <c r="X34" s="380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100" t="s">
        <v>198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  <c r="X35" s="380"/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  <c r="X36" s="380"/>
    </row>
    <row r="37" spans="1:24" ht="15.75" x14ac:dyDescent="0.25">
      <c r="A37" s="50"/>
      <c r="B37" s="50"/>
      <c r="C37" s="50"/>
      <c r="D37" s="50">
        <v>0</v>
      </c>
      <c r="E37" s="50">
        <v>0</v>
      </c>
      <c r="F37" s="85">
        <f>SUM(A37:E37)</f>
        <v>0</v>
      </c>
      <c r="G37" s="157"/>
      <c r="H37" s="74"/>
      <c r="I37" s="51"/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0</v>
      </c>
      <c r="W37" s="66">
        <f>+X37-V37</f>
        <v>24</v>
      </c>
      <c r="X37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  <c r="X39" s="380"/>
    </row>
    <row r="40" spans="1:24" ht="18.75" x14ac:dyDescent="0.3">
      <c r="A40" s="138" t="s">
        <v>151</v>
      </c>
      <c r="B40" s="138"/>
      <c r="C40" s="138"/>
      <c r="D40" s="138" t="s">
        <v>260</v>
      </c>
      <c r="E40" s="138" t="s">
        <v>149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  <c r="X40" s="380"/>
    </row>
    <row r="41" spans="1:24" x14ac:dyDescent="0.25">
      <c r="A41" s="138"/>
      <c r="B41" s="138"/>
      <c r="C41" s="138"/>
      <c r="D41" s="138">
        <v>2121</v>
      </c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  <c r="X41" s="380"/>
    </row>
    <row r="42" spans="1:24" ht="15.75" x14ac:dyDescent="0.25">
      <c r="A42" s="50"/>
      <c r="B42" s="50"/>
      <c r="C42" s="50"/>
      <c r="D42" s="50">
        <v>1600</v>
      </c>
      <c r="E42" s="50">
        <v>0</v>
      </c>
      <c r="F42" s="85">
        <f>SUM(A42:E42)</f>
        <v>1600</v>
      </c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X46"/>
  <sheetViews>
    <sheetView workbookViewId="0">
      <pane ySplit="2" topLeftCell="A33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34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37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20</v>
      </c>
      <c r="B7" s="50">
        <v>80</v>
      </c>
      <c r="C7" s="50">
        <v>80</v>
      </c>
      <c r="D7" s="50"/>
      <c r="E7" s="50">
        <v>20</v>
      </c>
      <c r="F7" s="157">
        <f>SUM(A7:E7)</f>
        <v>200</v>
      </c>
      <c r="G7" s="157"/>
      <c r="H7" s="74">
        <v>100</v>
      </c>
      <c r="I7" s="51"/>
      <c r="J7" s="50">
        <v>4</v>
      </c>
      <c r="K7" s="50">
        <v>4</v>
      </c>
      <c r="L7" s="50">
        <v>4</v>
      </c>
      <c r="M7" s="50">
        <v>4</v>
      </c>
      <c r="N7" s="50">
        <v>4</v>
      </c>
      <c r="O7" s="50">
        <v>4</v>
      </c>
      <c r="P7" s="50">
        <v>4</v>
      </c>
      <c r="Q7" s="50">
        <v>4</v>
      </c>
      <c r="R7" s="50">
        <v>4</v>
      </c>
      <c r="S7" s="50">
        <v>0</v>
      </c>
      <c r="T7" s="50">
        <v>0</v>
      </c>
      <c r="U7" s="50">
        <v>0</v>
      </c>
      <c r="V7" s="157">
        <f>SUM(J7:U7)</f>
        <v>36</v>
      </c>
      <c r="W7" s="68">
        <f>+X7-V7</f>
        <v>-18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700</v>
      </c>
      <c r="B12" s="50">
        <v>700</v>
      </c>
      <c r="C12" s="50">
        <v>0</v>
      </c>
      <c r="D12" s="50"/>
      <c r="E12" s="50">
        <v>0</v>
      </c>
      <c r="F12" s="157">
        <f>SUM(A12:E12)</f>
        <v>1400</v>
      </c>
      <c r="G12" s="157"/>
      <c r="H12" s="74">
        <v>700</v>
      </c>
      <c r="I12" s="51"/>
      <c r="J12" s="50">
        <v>4</v>
      </c>
      <c r="K12" s="50">
        <v>4</v>
      </c>
      <c r="L12" s="50">
        <v>4</v>
      </c>
      <c r="M12" s="50">
        <v>4</v>
      </c>
      <c r="N12" s="50">
        <v>4</v>
      </c>
      <c r="O12" s="50">
        <v>4</v>
      </c>
      <c r="P12" s="50">
        <v>4</v>
      </c>
      <c r="Q12" s="50">
        <v>4</v>
      </c>
      <c r="R12" s="50">
        <v>4</v>
      </c>
      <c r="S12" s="50">
        <v>4</v>
      </c>
      <c r="T12" s="50">
        <v>4</v>
      </c>
      <c r="U12" s="50">
        <v>4</v>
      </c>
      <c r="V12" s="368">
        <f>SUM(J12:U12)</f>
        <v>48</v>
      </c>
      <c r="W12" s="68">
        <f>+X12-V12</f>
        <v>-24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10</v>
      </c>
      <c r="B17" s="50">
        <v>30</v>
      </c>
      <c r="C17" s="50">
        <v>20</v>
      </c>
      <c r="D17" s="50"/>
      <c r="E17" s="50">
        <v>0</v>
      </c>
      <c r="F17" s="157">
        <f>SUM(A17:E17)</f>
        <v>60</v>
      </c>
      <c r="G17" s="157"/>
      <c r="H17" s="74">
        <v>30</v>
      </c>
      <c r="I17" s="51"/>
      <c r="J17" s="50">
        <v>4</v>
      </c>
      <c r="K17" s="50">
        <v>4</v>
      </c>
      <c r="L17" s="50">
        <v>4</v>
      </c>
      <c r="M17" s="50">
        <v>4</v>
      </c>
      <c r="N17" s="50">
        <v>4</v>
      </c>
      <c r="O17" s="50">
        <v>4</v>
      </c>
      <c r="P17" s="50">
        <v>4</v>
      </c>
      <c r="Q17" s="50">
        <v>4</v>
      </c>
      <c r="R17" s="50">
        <v>4</v>
      </c>
      <c r="S17" s="50">
        <v>4</v>
      </c>
      <c r="T17" s="50">
        <v>4</v>
      </c>
      <c r="U17" s="50">
        <v>4</v>
      </c>
      <c r="V17" s="368">
        <f>SUM(J17:U17)</f>
        <v>48</v>
      </c>
      <c r="W17" s="68">
        <f>+X17-V17</f>
        <v>-24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30</v>
      </c>
      <c r="C22" s="50">
        <v>0</v>
      </c>
      <c r="D22" s="50"/>
      <c r="E22" s="50">
        <v>0</v>
      </c>
      <c r="F22" s="157">
        <f>SUM(A22:E22)</f>
        <v>30</v>
      </c>
      <c r="G22" s="157"/>
      <c r="H22" s="74">
        <v>15</v>
      </c>
      <c r="I22" s="51"/>
      <c r="J22" s="58">
        <v>4</v>
      </c>
      <c r="K22" s="58">
        <v>4</v>
      </c>
      <c r="L22" s="58">
        <v>4</v>
      </c>
      <c r="M22" s="58">
        <v>4</v>
      </c>
      <c r="N22" s="58">
        <v>4</v>
      </c>
      <c r="O22" s="58">
        <v>4</v>
      </c>
      <c r="P22" s="58">
        <v>4</v>
      </c>
      <c r="Q22" s="58">
        <v>4</v>
      </c>
      <c r="R22" s="58">
        <v>4</v>
      </c>
      <c r="S22" s="58">
        <v>4</v>
      </c>
      <c r="T22" s="58">
        <v>4</v>
      </c>
      <c r="U22" s="58">
        <v>4</v>
      </c>
      <c r="V22" s="157">
        <f>SUM(J22:U22)</f>
        <v>48</v>
      </c>
      <c r="W22" s="68">
        <f>+X22-V22</f>
        <v>-24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30</v>
      </c>
      <c r="B27" s="50"/>
      <c r="C27" s="50">
        <v>474.24</v>
      </c>
      <c r="D27" s="50">
        <v>200</v>
      </c>
      <c r="E27" s="50">
        <v>521.76</v>
      </c>
      <c r="F27" s="85">
        <f>SUM(A27:E27)</f>
        <v>1226</v>
      </c>
      <c r="G27" s="157">
        <f>+H27-F27</f>
        <v>539</v>
      </c>
      <c r="H27" s="74">
        <f>15+50+200+200+1300</f>
        <v>1765</v>
      </c>
      <c r="I27" s="51"/>
      <c r="J27" s="58">
        <v>4</v>
      </c>
      <c r="K27" s="58">
        <v>4</v>
      </c>
      <c r="L27" s="58">
        <v>4</v>
      </c>
      <c r="M27" s="58">
        <v>4</v>
      </c>
      <c r="N27" s="58">
        <v>4</v>
      </c>
      <c r="O27" s="58">
        <v>4</v>
      </c>
      <c r="P27" s="58">
        <v>4</v>
      </c>
      <c r="Q27" s="58">
        <v>4</v>
      </c>
      <c r="R27" s="58">
        <v>4</v>
      </c>
      <c r="S27" s="58">
        <v>4</v>
      </c>
      <c r="T27" s="58">
        <v>4</v>
      </c>
      <c r="U27" s="58">
        <v>4</v>
      </c>
      <c r="V27" s="85">
        <f>SUM(J27:U27)</f>
        <v>48</v>
      </c>
      <c r="W27" s="66">
        <f>+X27-V27</f>
        <v>-24</v>
      </c>
      <c r="X27" s="67">
        <v>24</v>
      </c>
    </row>
    <row r="28" spans="1:24" ht="18.75" x14ac:dyDescent="0.3">
      <c r="A28" s="362">
        <f>+'033'!A29</f>
        <v>0</v>
      </c>
      <c r="B28" s="362"/>
      <c r="C28" s="362"/>
      <c r="D28" s="362"/>
      <c r="E28" s="362"/>
      <c r="F28" s="363"/>
      <c r="G28" s="363"/>
      <c r="H28" s="74"/>
      <c r="I28" s="51"/>
      <c r="J28" s="54"/>
      <c r="K28" s="162">
        <f>+F27</f>
        <v>1226</v>
      </c>
      <c r="L28" s="163">
        <f>+V27</f>
        <v>48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539</v>
      </c>
      <c r="L30" s="167">
        <f>+W27</f>
        <v>-24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-90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/>
      <c r="B36" s="50"/>
      <c r="C36" s="50"/>
      <c r="D36" s="50"/>
      <c r="E36" s="50">
        <v>0</v>
      </c>
      <c r="F36" s="85">
        <f>SUM(A36:E36)</f>
        <v>0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 t="s">
        <v>319</v>
      </c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 t="s">
        <v>320</v>
      </c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/>
      <c r="C41" s="50"/>
      <c r="D41" s="50"/>
      <c r="E41" s="50">
        <v>500</v>
      </c>
      <c r="F41" s="85">
        <f>SUM(A41:E41)</f>
        <v>500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8"/>
  <dimension ref="A1:X47"/>
  <sheetViews>
    <sheetView workbookViewId="0">
      <pane ySplit="2" topLeftCell="A33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35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59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700</v>
      </c>
      <c r="B12" s="50">
        <v>0</v>
      </c>
      <c r="C12" s="50">
        <v>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0</v>
      </c>
      <c r="B28" s="50">
        <v>50</v>
      </c>
      <c r="C28" s="50">
        <v>400.52</v>
      </c>
      <c r="D28" s="50">
        <v>200</v>
      </c>
      <c r="E28" s="50">
        <v>100</v>
      </c>
      <c r="F28" s="85">
        <f>SUM(A28:E28)</f>
        <v>750.52</v>
      </c>
      <c r="G28" s="157">
        <f>+H28-F28</f>
        <v>1215</v>
      </c>
      <c r="H28" s="74">
        <f>15+50+400.52+200+1300</f>
        <v>1965.52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380">
        <v>24</v>
      </c>
    </row>
    <row r="29" spans="1:24" ht="18.75" x14ac:dyDescent="0.3">
      <c r="A29" s="362" t="str">
        <f>+'044'!A28</f>
        <v>TOTAL AL 2010</v>
      </c>
      <c r="B29" s="362"/>
      <c r="C29" s="362"/>
      <c r="D29" s="362"/>
      <c r="E29" s="362"/>
      <c r="F29" s="363">
        <f>+F23+F18+F12+F7</f>
        <v>845</v>
      </c>
      <c r="G29" s="363">
        <f>+V23+V18+V12+V7</f>
        <v>90</v>
      </c>
      <c r="H29" s="74"/>
      <c r="I29" s="51"/>
      <c r="J29" s="54"/>
      <c r="K29" s="162">
        <f>+F28</f>
        <v>750.52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H30" s="128"/>
      <c r="K30" s="164"/>
      <c r="L30" s="16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+G23+G18+G12+G7</f>
        <v>0</v>
      </c>
      <c r="G31" s="128"/>
      <c r="I31" s="60"/>
      <c r="K31" s="166">
        <f>+G28</f>
        <v>1215</v>
      </c>
      <c r="L31" s="167">
        <f>+W28</f>
        <v>0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+W23+W18+W12+W7</f>
        <v>0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100" t="s">
        <v>196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</row>
    <row r="37" spans="1:24" ht="15.75" x14ac:dyDescent="0.25">
      <c r="A37" s="50">
        <v>0</v>
      </c>
      <c r="B37" s="50"/>
      <c r="C37" s="50"/>
      <c r="D37" s="50"/>
      <c r="E37" s="50"/>
      <c r="F37" s="85"/>
      <c r="G37" s="157"/>
      <c r="H37" s="74"/>
      <c r="I37" s="51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85">
        <f>SUM(J37:U37)</f>
        <v>0</v>
      </c>
      <c r="W37" s="66">
        <f>+X37-V37</f>
        <v>24</v>
      </c>
      <c r="X37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</row>
    <row r="40" spans="1:24" ht="18.75" x14ac:dyDescent="0.3">
      <c r="A40" s="138" t="s">
        <v>151</v>
      </c>
      <c r="B40" s="138"/>
      <c r="C40" s="138"/>
      <c r="D40" s="138" t="s">
        <v>261</v>
      </c>
      <c r="E40" s="138" t="s">
        <v>149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</row>
    <row r="41" spans="1:24" x14ac:dyDescent="0.25">
      <c r="A41" s="138"/>
      <c r="B41" s="138"/>
      <c r="C41" s="138"/>
      <c r="D41" s="138">
        <v>600</v>
      </c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>
        <v>0</v>
      </c>
      <c r="B42" s="50"/>
      <c r="C42" s="50"/>
      <c r="D42" s="50"/>
      <c r="E42" s="50"/>
      <c r="F42" s="85"/>
      <c r="G42" s="157"/>
      <c r="H42" s="74"/>
      <c r="I42" s="51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1:X47"/>
  <sheetViews>
    <sheetView workbookViewId="0">
      <pane ySplit="2" topLeftCell="A33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36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170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>
        <v>10</v>
      </c>
      <c r="E7" s="50">
        <v>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161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50</v>
      </c>
      <c r="C28" s="50">
        <v>174.78</v>
      </c>
      <c r="D28" s="50">
        <v>200</v>
      </c>
      <c r="E28" s="50">
        <v>600</v>
      </c>
      <c r="F28" s="85">
        <f>SUM(A28:E28)</f>
        <v>1039.78</v>
      </c>
      <c r="G28" s="157">
        <f>+H28-F28</f>
        <v>700</v>
      </c>
      <c r="H28" s="74">
        <f>15+50+174.78+200+1300</f>
        <v>1739.78</v>
      </c>
      <c r="I28" s="51"/>
      <c r="J28" s="507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380">
        <v>24</v>
      </c>
    </row>
    <row r="29" spans="1:24" ht="18.75" x14ac:dyDescent="0.3">
      <c r="A29" s="362" t="str">
        <f>+'037'!A28</f>
        <v>TOTAL AL 2010</v>
      </c>
      <c r="B29" s="362"/>
      <c r="C29" s="362"/>
      <c r="D29" s="362"/>
      <c r="E29" s="362"/>
      <c r="F29" s="363">
        <f>+F23+F18+F12+F7</f>
        <v>845</v>
      </c>
      <c r="G29" s="363">
        <f>+V23+V18+V12+V7</f>
        <v>90</v>
      </c>
      <c r="H29" s="74"/>
      <c r="I29" s="51"/>
      <c r="J29" s="54"/>
      <c r="K29" s="162">
        <f>+F28</f>
        <v>1039.78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5.75" thickBot="1" x14ac:dyDescent="0.3">
      <c r="K30" s="164"/>
      <c r="L30" s="16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++G23+G18+G12+G7</f>
        <v>0</v>
      </c>
      <c r="G31" s="128"/>
      <c r="H31" s="128"/>
      <c r="I31" s="60"/>
      <c r="K31" s="166">
        <f>+G28</f>
        <v>700</v>
      </c>
      <c r="L31" s="167">
        <f>+W28</f>
        <v>0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+W23+W18+W12+W7</f>
        <v>0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100" t="s">
        <v>207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</row>
    <row r="37" spans="1:24" ht="15.75" x14ac:dyDescent="0.25">
      <c r="A37" s="50">
        <v>35</v>
      </c>
      <c r="B37" s="50"/>
      <c r="C37" s="50"/>
      <c r="D37" s="50"/>
      <c r="E37" s="50"/>
      <c r="F37" s="85"/>
      <c r="G37" s="157"/>
      <c r="H37" s="74"/>
      <c r="I37" s="51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85">
        <f>SUM(J37:U37)</f>
        <v>0</v>
      </c>
      <c r="W37" s="66">
        <f>+X37-V37</f>
        <v>24</v>
      </c>
      <c r="X37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</row>
    <row r="40" spans="1:24" ht="18.75" x14ac:dyDescent="0.3">
      <c r="A40" s="138" t="s">
        <v>151</v>
      </c>
      <c r="B40" s="138"/>
      <c r="C40" s="138"/>
      <c r="D40" s="138"/>
      <c r="E40" s="138" t="s">
        <v>149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/>
      <c r="B42" s="50"/>
      <c r="C42" s="50"/>
      <c r="D42" s="50"/>
      <c r="E42" s="50"/>
      <c r="F42" s="85"/>
      <c r="G42" s="157"/>
      <c r="H42" s="74"/>
      <c r="I42" s="51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  <c r="U42" s="507"/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A1:X46"/>
  <sheetViews>
    <sheetView workbookViewId="0">
      <pane ySplit="2" topLeftCell="A33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37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55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0</v>
      </c>
      <c r="B17" s="50">
        <v>15</v>
      </c>
      <c r="C17" s="50">
        <v>10</v>
      </c>
      <c r="D17" s="50"/>
      <c r="E17" s="50">
        <v>0</v>
      </c>
      <c r="F17" s="157">
        <f>SUM(A17:E17)</f>
        <v>25</v>
      </c>
      <c r="G17" s="157">
        <f>+H17-F17</f>
        <v>5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0">
        <v>2</v>
      </c>
      <c r="K22" s="50">
        <v>2</v>
      </c>
      <c r="L22" s="50">
        <v>2</v>
      </c>
      <c r="M22" s="50">
        <v>2</v>
      </c>
      <c r="N22" s="50">
        <v>2</v>
      </c>
      <c r="O22" s="50">
        <v>2</v>
      </c>
      <c r="P22" s="50">
        <v>2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157">
        <f>SUM(J22:U22)</f>
        <v>14</v>
      </c>
      <c r="W22" s="68">
        <f>+X22-V22</f>
        <v>10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0</v>
      </c>
      <c r="B27" s="50">
        <v>0</v>
      </c>
      <c r="C27" s="50">
        <v>114</v>
      </c>
      <c r="D27" s="50">
        <v>200</v>
      </c>
      <c r="E27" s="50">
        <v>200</v>
      </c>
      <c r="F27" s="85">
        <f>SUM(A27:E27)</f>
        <v>514</v>
      </c>
      <c r="G27" s="157">
        <f>+H27-F27</f>
        <v>1181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9.5" thickBot="1" x14ac:dyDescent="0.35">
      <c r="A28" s="362" t="str">
        <f>+'92'!A23</f>
        <v>TOTAL AL 2010</v>
      </c>
      <c r="B28" s="362"/>
      <c r="C28" s="362"/>
      <c r="D28" s="362"/>
      <c r="E28" s="362"/>
      <c r="F28" s="363">
        <f>+F22+F17+F12+F7</f>
        <v>840</v>
      </c>
      <c r="G28" s="363">
        <f>+V22+V17+V12+V7</f>
        <v>80</v>
      </c>
      <c r="H28" s="74"/>
      <c r="I28" s="51"/>
      <c r="J28" s="51"/>
      <c r="K28" s="272">
        <f>+F27</f>
        <v>514</v>
      </c>
      <c r="L28" s="378">
        <f>+V27</f>
        <v>0</v>
      </c>
      <c r="M28" s="51"/>
      <c r="N28" s="51"/>
      <c r="O28" s="51"/>
      <c r="P28" s="51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5</v>
      </c>
      <c r="G29" s="128"/>
      <c r="H29" s="128"/>
      <c r="I29" s="60"/>
      <c r="K29" s="166">
        <f>+G27</f>
        <v>1181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10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</row>
    <row r="35" spans="1:24" ht="15.75" x14ac:dyDescent="0.25">
      <c r="A35" s="50">
        <v>0</v>
      </c>
      <c r="B35" s="50">
        <v>0</v>
      </c>
      <c r="C35" s="50"/>
      <c r="D35" s="50"/>
      <c r="E35" s="50">
        <v>0</v>
      </c>
      <c r="F35" s="85">
        <f>SUM(A35:E35)</f>
        <v>0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 t="s">
        <v>261</v>
      </c>
      <c r="E39" s="138" t="s">
        <v>295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>
        <v>600</v>
      </c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0</v>
      </c>
      <c r="B41" s="50">
        <v>0</v>
      </c>
      <c r="C41" s="50"/>
      <c r="D41" s="50">
        <v>600</v>
      </c>
      <c r="E41" s="50">
        <v>500</v>
      </c>
      <c r="F41" s="85">
        <f>SUM(A41:E41)</f>
        <v>1100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A1:X47"/>
  <sheetViews>
    <sheetView workbookViewId="0">
      <pane ySplit="2" topLeftCell="A30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38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54</v>
      </c>
      <c r="B2" s="364"/>
      <c r="C2" s="364"/>
      <c r="D2" s="364" t="s">
        <v>245</v>
      </c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600</v>
      </c>
      <c r="B12" s="50">
        <v>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158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50</v>
      </c>
      <c r="C28" s="50">
        <v>216</v>
      </c>
      <c r="D28" s="50">
        <v>300</v>
      </c>
      <c r="E28" s="50">
        <v>300</v>
      </c>
      <c r="F28" s="85">
        <f>SUM(A28:E28)</f>
        <v>881</v>
      </c>
      <c r="G28" s="157">
        <f>+H28-F28</f>
        <v>784</v>
      </c>
      <c r="H28" s="74">
        <f>15+50+100+200+1300</f>
        <v>1665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380">
        <v>24</v>
      </c>
    </row>
    <row r="29" spans="1:24" ht="18.75" x14ac:dyDescent="0.3">
      <c r="A29" s="362" t="str">
        <f>+'046'!A30</f>
        <v>TOTAL AL 2010</v>
      </c>
      <c r="B29" s="362"/>
      <c r="C29" s="362"/>
      <c r="D29" s="362"/>
      <c r="E29" s="362"/>
      <c r="F29" s="363">
        <f>+F23+F18+F12+F7</f>
        <v>845</v>
      </c>
      <c r="G29" s="363">
        <f>+V23+V18+V12+V7</f>
        <v>90</v>
      </c>
      <c r="H29" s="74"/>
      <c r="I29" s="51"/>
      <c r="J29" s="54"/>
      <c r="K29" s="162">
        <f>+F28</f>
        <v>881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5.75" thickBot="1" x14ac:dyDescent="0.3">
      <c r="K30" s="164"/>
      <c r="L30" s="16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+G23+G18+G12+G7</f>
        <v>0</v>
      </c>
      <c r="G31" s="128"/>
      <c r="H31" s="128"/>
      <c r="I31" s="60"/>
      <c r="K31" s="166">
        <f>+G28</f>
        <v>784</v>
      </c>
      <c r="L31" s="167">
        <f>+W28</f>
        <v>0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+W23+W18+W12+W7</f>
        <v>0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100" t="s">
        <v>198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</row>
    <row r="37" spans="1:24" ht="15.75" x14ac:dyDescent="0.25">
      <c r="A37" s="50">
        <v>0</v>
      </c>
      <c r="B37" s="50">
        <v>0</v>
      </c>
      <c r="C37" s="50">
        <v>0</v>
      </c>
      <c r="D37" s="50"/>
      <c r="E37" s="50">
        <v>0</v>
      </c>
      <c r="F37" s="85">
        <f>SUM(A37:E37)</f>
        <v>0</v>
      </c>
      <c r="G37" s="157"/>
      <c r="H37" s="74"/>
      <c r="I37" s="51"/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0</v>
      </c>
      <c r="W37" s="66">
        <f>+X37-V37</f>
        <v>24</v>
      </c>
      <c r="X37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</row>
    <row r="40" spans="1:24" ht="18.75" x14ac:dyDescent="0.3">
      <c r="A40" s="138" t="s">
        <v>151</v>
      </c>
      <c r="B40" s="138"/>
      <c r="C40" s="138"/>
      <c r="D40" s="138"/>
      <c r="E40" s="138" t="s">
        <v>149</v>
      </c>
      <c r="F40" s="154" t="s">
        <v>87</v>
      </c>
      <c r="G40" s="155" t="s">
        <v>92</v>
      </c>
      <c r="H40" s="156"/>
      <c r="I40" s="57"/>
      <c r="J40" s="100" t="s">
        <v>244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>
        <v>0</v>
      </c>
      <c r="B42" s="50">
        <v>0</v>
      </c>
      <c r="C42" s="50">
        <v>0</v>
      </c>
      <c r="D42" s="50"/>
      <c r="E42" s="50">
        <v>0</v>
      </c>
      <c r="F42" s="85">
        <f>SUM(A42:E42)</f>
        <v>0</v>
      </c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5"/>
  <dimension ref="A1:X49"/>
  <sheetViews>
    <sheetView workbookViewId="0">
      <pane ySplit="2" topLeftCell="A32" activePane="bottomLeft" state="frozen"/>
      <selection pane="bottomLeft" activeCell="A46" sqref="A46:XFD49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39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219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>
        <v>0</v>
      </c>
      <c r="E7" s="50">
        <v>10</v>
      </c>
      <c r="F7" s="157">
        <f>SUM(A7:E7)</f>
        <v>100</v>
      </c>
      <c r="G7" s="157">
        <f>+F7-H7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277" t="s">
        <v>92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277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300</v>
      </c>
      <c r="B13" s="50">
        <v>200</v>
      </c>
      <c r="C13" s="50">
        <v>0</v>
      </c>
      <c r="D13" s="50">
        <v>0</v>
      </c>
      <c r="E13" s="50">
        <v>0</v>
      </c>
      <c r="F13" s="157">
        <f>SUM(A13:E13)</f>
        <v>500</v>
      </c>
      <c r="G13" s="157">
        <f>+H13-F13</f>
        <v>200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4" spans="1:24" s="393" customFormat="1" x14ac:dyDescent="0.25">
      <c r="A14" s="393" t="s">
        <v>172</v>
      </c>
      <c r="F14" s="394"/>
      <c r="G14" s="394"/>
      <c r="H14" s="394"/>
      <c r="V14" s="394"/>
      <c r="W14" s="395"/>
      <c r="X14" s="396"/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277" t="s">
        <v>92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277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277" t="s">
        <v>92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277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>
        <v>0</v>
      </c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8">
        <v>2</v>
      </c>
      <c r="R25" s="58">
        <v>2</v>
      </c>
      <c r="S25" s="58">
        <v>2</v>
      </c>
      <c r="T25" s="58">
        <v>2</v>
      </c>
      <c r="U25" s="58">
        <v>2</v>
      </c>
      <c r="V25" s="157">
        <f>SUM(J25:U25)</f>
        <v>24</v>
      </c>
      <c r="W25" s="68">
        <f>+X25-V25</f>
        <v>0</v>
      </c>
      <c r="X25" s="284">
        <v>24</v>
      </c>
    </row>
    <row r="26" spans="1:24" ht="18.75" x14ac:dyDescent="0.3">
      <c r="A26" s="98" t="s">
        <v>81</v>
      </c>
      <c r="B26" s="99"/>
      <c r="C26" s="99"/>
      <c r="D26" s="99"/>
      <c r="E26" s="99"/>
      <c r="F26" s="111"/>
      <c r="G26" s="112"/>
      <c r="H26" s="150"/>
      <c r="I26" s="55"/>
      <c r="V26" s="86"/>
    </row>
    <row r="27" spans="1:24" ht="18.75" x14ac:dyDescent="0.3">
      <c r="A27" s="98" t="s">
        <v>123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138" t="s">
        <v>151</v>
      </c>
      <c r="B28" s="138" t="s">
        <v>125</v>
      </c>
      <c r="C28" s="138" t="s">
        <v>124</v>
      </c>
      <c r="D28" s="138" t="s">
        <v>155</v>
      </c>
      <c r="E28" s="138" t="s">
        <v>149</v>
      </c>
      <c r="F28" s="154" t="s">
        <v>87</v>
      </c>
      <c r="G28" s="155" t="s">
        <v>92</v>
      </c>
      <c r="H28" s="156"/>
      <c r="I28" s="57"/>
      <c r="J28" s="100" t="s">
        <v>140</v>
      </c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345"/>
      <c r="V28" s="84" t="s">
        <v>87</v>
      </c>
      <c r="W28" s="73" t="s">
        <v>92</v>
      </c>
    </row>
    <row r="29" spans="1:24" x14ac:dyDescent="0.25">
      <c r="A29" s="138"/>
      <c r="B29" s="138"/>
      <c r="C29" s="138"/>
      <c r="D29" s="138"/>
      <c r="E29" s="138" t="s">
        <v>150</v>
      </c>
      <c r="F29" s="154"/>
      <c r="G29" s="155" t="s">
        <v>84</v>
      </c>
      <c r="H29" s="156"/>
      <c r="I29" s="57"/>
      <c r="J29" s="46" t="s">
        <v>95</v>
      </c>
      <c r="K29" s="46" t="s">
        <v>96</v>
      </c>
      <c r="L29" s="46" t="s">
        <v>97</v>
      </c>
      <c r="M29" s="46" t="s">
        <v>98</v>
      </c>
      <c r="N29" s="46" t="s">
        <v>99</v>
      </c>
      <c r="O29" s="46" t="s">
        <v>100</v>
      </c>
      <c r="P29" s="46" t="s">
        <v>101</v>
      </c>
      <c r="Q29" s="46" t="s">
        <v>102</v>
      </c>
      <c r="R29" s="47" t="s">
        <v>103</v>
      </c>
      <c r="S29" s="46" t="s">
        <v>104</v>
      </c>
      <c r="T29" s="47" t="s">
        <v>105</v>
      </c>
      <c r="U29" s="46" t="s">
        <v>106</v>
      </c>
      <c r="V29" s="84"/>
      <c r="W29" s="66" t="s">
        <v>84</v>
      </c>
    </row>
    <row r="30" spans="1:24" ht="16.5" thickBot="1" x14ac:dyDescent="0.3">
      <c r="A30" s="50">
        <v>15</v>
      </c>
      <c r="B30" s="50" t="s">
        <v>164</v>
      </c>
      <c r="C30" s="50">
        <v>124</v>
      </c>
      <c r="D30" s="50">
        <v>200</v>
      </c>
      <c r="E30" s="50"/>
      <c r="F30" s="85">
        <f>SUM(A30:E30)</f>
        <v>339</v>
      </c>
      <c r="G30" s="157">
        <f>+H30-F30</f>
        <v>1300</v>
      </c>
      <c r="H30" s="74">
        <f>15+124+200+1300</f>
        <v>1639</v>
      </c>
      <c r="I30" s="51"/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85">
        <f>SUM(J30:U30)</f>
        <v>0</v>
      </c>
      <c r="W30" s="66">
        <f>+X30-V30</f>
        <v>24</v>
      </c>
      <c r="X30" s="380">
        <v>24</v>
      </c>
    </row>
    <row r="31" spans="1:24" ht="18.75" x14ac:dyDescent="0.3">
      <c r="A31" s="362" t="str">
        <f>+'047'!A28</f>
        <v>TOTAL AL 2010</v>
      </c>
      <c r="B31" s="362"/>
      <c r="C31" s="362"/>
      <c r="D31" s="362"/>
      <c r="E31" s="362"/>
      <c r="F31" s="363">
        <f>+F25+F19+F13+F7</f>
        <v>645</v>
      </c>
      <c r="G31" s="363">
        <f>+V25+V19+V13+V7</f>
        <v>90</v>
      </c>
      <c r="H31" s="74"/>
      <c r="I31" s="51"/>
      <c r="J31" s="54"/>
      <c r="K31" s="162">
        <f>+F30</f>
        <v>339</v>
      </c>
      <c r="L31" s="163">
        <f>+V30</f>
        <v>0</v>
      </c>
      <c r="M31" s="54"/>
      <c r="N31" s="54"/>
      <c r="O31" s="54"/>
      <c r="P31" s="54"/>
      <c r="Q31" s="54"/>
      <c r="R31" s="54"/>
      <c r="S31" s="54"/>
      <c r="T31" s="54"/>
      <c r="U31" s="54"/>
      <c r="V31" s="74"/>
      <c r="W31" s="340"/>
      <c r="X31" s="285"/>
    </row>
    <row r="32" spans="1:24" ht="15.75" thickBot="1" x14ac:dyDescent="0.3">
      <c r="K32" s="164"/>
      <c r="L32" s="165"/>
    </row>
    <row r="33" spans="1:24" ht="19.5" thickBot="1" x14ac:dyDescent="0.35">
      <c r="A33" s="97" t="s">
        <v>94</v>
      </c>
      <c r="B33" s="59"/>
      <c r="C33" s="59"/>
      <c r="D33" s="59"/>
      <c r="E33" s="59"/>
      <c r="F33" s="127">
        <f>+G25+G19+G13+G7</f>
        <v>200</v>
      </c>
      <c r="G33" s="128"/>
      <c r="H33" s="128"/>
      <c r="I33" s="60"/>
      <c r="K33" s="166">
        <f>+G30</f>
        <v>1300</v>
      </c>
      <c r="L33" s="167">
        <f>+W30</f>
        <v>24</v>
      </c>
    </row>
    <row r="34" spans="1:24" ht="19.5" thickBot="1" x14ac:dyDescent="0.35">
      <c r="A34" s="97" t="s">
        <v>111</v>
      </c>
      <c r="B34" s="59"/>
      <c r="C34" s="59"/>
      <c r="D34" s="59"/>
      <c r="E34" s="59"/>
      <c r="F34" s="127">
        <f>+W25+W19+W13+W7</f>
        <v>0</v>
      </c>
      <c r="G34" s="130"/>
      <c r="H34" s="130"/>
    </row>
    <row r="35" spans="1:24" ht="18.75" x14ac:dyDescent="0.3">
      <c r="A35" s="98" t="s">
        <v>81</v>
      </c>
      <c r="B35" s="99"/>
      <c r="C35" s="99"/>
      <c r="D35" s="99"/>
      <c r="E35" s="99"/>
      <c r="F35" s="111"/>
      <c r="G35" s="112"/>
      <c r="H35" s="150"/>
      <c r="I35" s="55"/>
      <c r="V35" s="86"/>
    </row>
    <row r="36" spans="1:24" ht="18.75" x14ac:dyDescent="0.3">
      <c r="A36" s="98" t="s">
        <v>195</v>
      </c>
      <c r="B36" s="99"/>
      <c r="C36" s="99"/>
      <c r="D36" s="99"/>
      <c r="E36" s="99"/>
      <c r="F36" s="111"/>
      <c r="G36" s="112"/>
      <c r="H36" s="150"/>
      <c r="I36" s="55"/>
      <c r="V36" s="86"/>
    </row>
    <row r="37" spans="1:24" ht="18.75" x14ac:dyDescent="0.3">
      <c r="A37" s="138" t="s">
        <v>151</v>
      </c>
      <c r="B37" s="138"/>
      <c r="C37" s="138"/>
      <c r="D37" s="138"/>
      <c r="E37" s="138" t="s">
        <v>149</v>
      </c>
      <c r="F37" s="154" t="s">
        <v>87</v>
      </c>
      <c r="G37" s="155" t="s">
        <v>92</v>
      </c>
      <c r="H37" s="156"/>
      <c r="I37" s="57"/>
      <c r="J37" s="100" t="s">
        <v>198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345"/>
      <c r="V37" s="84" t="s">
        <v>87</v>
      </c>
      <c r="W37" s="73" t="s">
        <v>92</v>
      </c>
    </row>
    <row r="38" spans="1:24" x14ac:dyDescent="0.25">
      <c r="A38" s="138"/>
      <c r="B38" s="138"/>
      <c r="C38" s="138"/>
      <c r="D38" s="138"/>
      <c r="E38" s="138"/>
      <c r="F38" s="154"/>
      <c r="G38" s="155" t="s">
        <v>84</v>
      </c>
      <c r="H38" s="156"/>
      <c r="I38" s="57"/>
      <c r="J38" s="46" t="s">
        <v>95</v>
      </c>
      <c r="K38" s="46" t="s">
        <v>96</v>
      </c>
      <c r="L38" s="46" t="s">
        <v>97</v>
      </c>
      <c r="M38" s="46" t="s">
        <v>98</v>
      </c>
      <c r="N38" s="46" t="s">
        <v>99</v>
      </c>
      <c r="O38" s="46" t="s">
        <v>100</v>
      </c>
      <c r="P38" s="46" t="s">
        <v>101</v>
      </c>
      <c r="Q38" s="46" t="s">
        <v>102</v>
      </c>
      <c r="R38" s="47" t="s">
        <v>103</v>
      </c>
      <c r="S38" s="46" t="s">
        <v>104</v>
      </c>
      <c r="T38" s="47" t="s">
        <v>105</v>
      </c>
      <c r="U38" s="46" t="s">
        <v>106</v>
      </c>
      <c r="V38" s="84"/>
      <c r="W38" s="66" t="s">
        <v>84</v>
      </c>
    </row>
    <row r="39" spans="1:24" ht="15.75" x14ac:dyDescent="0.25">
      <c r="A39" s="50"/>
      <c r="B39" s="50"/>
      <c r="C39" s="50"/>
      <c r="D39" s="50"/>
      <c r="E39" s="50"/>
      <c r="F39" s="85"/>
      <c r="G39" s="157"/>
      <c r="H39" s="74"/>
      <c r="I39" s="51"/>
      <c r="J39" s="507">
        <v>0</v>
      </c>
      <c r="K39" s="507">
        <v>0</v>
      </c>
      <c r="L39" s="507">
        <v>0</v>
      </c>
      <c r="M39" s="507">
        <v>0</v>
      </c>
      <c r="N39" s="507">
        <v>0</v>
      </c>
      <c r="O39" s="507">
        <v>0</v>
      </c>
      <c r="P39" s="507">
        <v>0</v>
      </c>
      <c r="Q39" s="507">
        <v>0</v>
      </c>
      <c r="R39" s="507">
        <v>0</v>
      </c>
      <c r="S39" s="507">
        <v>0</v>
      </c>
      <c r="T39" s="507">
        <v>0</v>
      </c>
      <c r="U39" s="507">
        <v>0</v>
      </c>
      <c r="V39" s="85">
        <f>SUM(J39:U39)</f>
        <v>0</v>
      </c>
      <c r="W39" s="66">
        <f>+X39-V39</f>
        <v>24</v>
      </c>
      <c r="X39" s="380">
        <v>24</v>
      </c>
    </row>
    <row r="40" spans="1:24" ht="18.75" x14ac:dyDescent="0.3">
      <c r="A40" s="98" t="s">
        <v>81</v>
      </c>
      <c r="B40" s="99"/>
      <c r="C40" s="99"/>
      <c r="D40" s="99"/>
      <c r="E40" s="99"/>
      <c r="F40" s="111"/>
      <c r="G40" s="112"/>
      <c r="H40" s="150"/>
      <c r="I40" s="55"/>
      <c r="V40" s="86"/>
    </row>
    <row r="41" spans="1:24" ht="18.75" x14ac:dyDescent="0.3">
      <c r="A41" s="98" t="s">
        <v>229</v>
      </c>
      <c r="B41" s="99"/>
      <c r="C41" s="99"/>
      <c r="D41" s="99"/>
      <c r="E41" s="99"/>
      <c r="F41" s="111"/>
      <c r="G41" s="112"/>
      <c r="H41" s="150"/>
      <c r="I41" s="55"/>
      <c r="V41" s="86"/>
    </row>
    <row r="42" spans="1:24" ht="18.75" x14ac:dyDescent="0.3">
      <c r="A42" s="138" t="s">
        <v>151</v>
      </c>
      <c r="B42" s="138"/>
      <c r="C42" s="138"/>
      <c r="D42" s="138"/>
      <c r="E42" s="138" t="s">
        <v>302</v>
      </c>
      <c r="F42" s="154" t="s">
        <v>87</v>
      </c>
      <c r="G42" s="155" t="s">
        <v>92</v>
      </c>
      <c r="H42" s="156"/>
      <c r="I42" s="57"/>
      <c r="J42" s="100" t="s">
        <v>233</v>
      </c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345"/>
      <c r="V42" s="84" t="s">
        <v>87</v>
      </c>
      <c r="W42" s="73" t="s">
        <v>92</v>
      </c>
    </row>
    <row r="43" spans="1:24" x14ac:dyDescent="0.25">
      <c r="A43" s="138"/>
      <c r="B43" s="138"/>
      <c r="C43" s="138"/>
      <c r="D43" s="138"/>
      <c r="E43" s="138"/>
      <c r="F43" s="154"/>
      <c r="G43" s="155" t="s">
        <v>84</v>
      </c>
      <c r="H43" s="156"/>
      <c r="I43" s="57"/>
      <c r="J43" s="46" t="s">
        <v>95</v>
      </c>
      <c r="K43" s="46" t="s">
        <v>96</v>
      </c>
      <c r="L43" s="46" t="s">
        <v>97</v>
      </c>
      <c r="M43" s="46" t="s">
        <v>98</v>
      </c>
      <c r="N43" s="46" t="s">
        <v>99</v>
      </c>
      <c r="O43" s="46" t="s">
        <v>100</v>
      </c>
      <c r="P43" s="46" t="s">
        <v>101</v>
      </c>
      <c r="Q43" s="46" t="s">
        <v>102</v>
      </c>
      <c r="R43" s="47" t="s">
        <v>103</v>
      </c>
      <c r="S43" s="46" t="s">
        <v>104</v>
      </c>
      <c r="T43" s="47" t="s">
        <v>105</v>
      </c>
      <c r="U43" s="46" t="s">
        <v>106</v>
      </c>
      <c r="V43" s="84"/>
      <c r="W43" s="66" t="s">
        <v>84</v>
      </c>
    </row>
    <row r="44" spans="1:24" ht="15.75" x14ac:dyDescent="0.25">
      <c r="A44" s="50"/>
      <c r="B44" s="50"/>
      <c r="C44" s="50"/>
      <c r="D44" s="50"/>
      <c r="E44" s="50">
        <v>400</v>
      </c>
      <c r="F44" s="85"/>
      <c r="G44" s="157"/>
      <c r="H44" s="74"/>
      <c r="I44" s="51"/>
      <c r="J44" s="507">
        <v>0</v>
      </c>
      <c r="K44" s="507">
        <v>0</v>
      </c>
      <c r="L44" s="507">
        <v>0</v>
      </c>
      <c r="M44" s="507">
        <v>0</v>
      </c>
      <c r="N44" s="507">
        <v>0</v>
      </c>
      <c r="O44" s="507">
        <v>0</v>
      </c>
      <c r="P44" s="507">
        <v>0</v>
      </c>
      <c r="Q44" s="507">
        <v>0</v>
      </c>
      <c r="R44" s="507">
        <v>0</v>
      </c>
      <c r="S44" s="507">
        <v>0</v>
      </c>
      <c r="T44" s="507">
        <v>0</v>
      </c>
      <c r="U44" s="507">
        <v>0</v>
      </c>
      <c r="V44" s="85">
        <f>SUM(J44:U44)</f>
        <v>0</v>
      </c>
      <c r="W44" s="66">
        <f>+X44-V44</f>
        <v>24</v>
      </c>
      <c r="X44" s="380">
        <v>24</v>
      </c>
    </row>
    <row r="46" spans="1:24" customFormat="1" ht="18.75" x14ac:dyDescent="0.3">
      <c r="A46" s="545" t="s">
        <v>325</v>
      </c>
      <c r="B46" s="546"/>
      <c r="C46" s="546"/>
      <c r="D46" s="546"/>
      <c r="E46" s="546"/>
      <c r="F46" s="111"/>
      <c r="G46" s="112"/>
      <c r="H46" s="1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70"/>
      <c r="W46" s="71"/>
      <c r="X46" s="380"/>
    </row>
    <row r="47" spans="1:24" customFormat="1" ht="18.75" x14ac:dyDescent="0.3">
      <c r="A47" s="138" t="s">
        <v>151</v>
      </c>
      <c r="B47" s="138"/>
      <c r="C47" s="138"/>
      <c r="D47" s="138" t="s">
        <v>326</v>
      </c>
      <c r="E47" s="138"/>
      <c r="F47" s="154" t="s">
        <v>87</v>
      </c>
      <c r="G47" s="155" t="s">
        <v>92</v>
      </c>
      <c r="H47" s="156"/>
      <c r="I47" s="49"/>
      <c r="J47" s="547" t="s">
        <v>322</v>
      </c>
      <c r="K47" s="547"/>
      <c r="L47" s="547"/>
      <c r="M47" s="547"/>
      <c r="N47" s="547"/>
      <c r="O47" s="547"/>
      <c r="P47" s="547"/>
      <c r="Q47" s="547"/>
      <c r="R47" s="547"/>
      <c r="S47" s="547"/>
      <c r="T47" s="547"/>
      <c r="U47" s="547"/>
      <c r="V47" s="84" t="s">
        <v>87</v>
      </c>
      <c r="W47" s="73" t="s">
        <v>92</v>
      </c>
      <c r="X47" s="380"/>
    </row>
    <row r="48" spans="1:24" customFormat="1" x14ac:dyDescent="0.25">
      <c r="A48" s="138"/>
      <c r="B48" s="138"/>
      <c r="C48" s="138"/>
      <c r="D48" s="138"/>
      <c r="E48" s="138"/>
      <c r="F48" s="154"/>
      <c r="G48" s="155" t="s">
        <v>84</v>
      </c>
      <c r="H48" s="156"/>
      <c r="I48" s="49"/>
      <c r="J48" s="46" t="s">
        <v>95</v>
      </c>
      <c r="K48" s="46" t="s">
        <v>96</v>
      </c>
      <c r="L48" s="46" t="s">
        <v>97</v>
      </c>
      <c r="M48" s="46" t="s">
        <v>98</v>
      </c>
      <c r="N48" s="46" t="s">
        <v>99</v>
      </c>
      <c r="O48" s="46" t="s">
        <v>100</v>
      </c>
      <c r="P48" s="46" t="s">
        <v>101</v>
      </c>
      <c r="Q48" s="46" t="s">
        <v>102</v>
      </c>
      <c r="R48" s="47" t="s">
        <v>103</v>
      </c>
      <c r="S48" s="46" t="s">
        <v>104</v>
      </c>
      <c r="T48" s="47" t="s">
        <v>105</v>
      </c>
      <c r="U48" s="46" t="s">
        <v>106</v>
      </c>
      <c r="V48" s="84"/>
      <c r="W48" s="66" t="s">
        <v>84</v>
      </c>
      <c r="X48" s="380"/>
    </row>
    <row r="49" spans="1:24" customFormat="1" ht="15.75" x14ac:dyDescent="0.25">
      <c r="A49" s="50"/>
      <c r="B49" s="50">
        <v>0</v>
      </c>
      <c r="C49" s="50"/>
      <c r="D49" s="50">
        <v>0</v>
      </c>
      <c r="E49" s="50"/>
      <c r="F49" s="85"/>
      <c r="G49" s="157"/>
      <c r="H49" s="74"/>
      <c r="I49" s="49"/>
      <c r="J49" s="507">
        <v>0</v>
      </c>
      <c r="K49" s="507">
        <v>0</v>
      </c>
      <c r="L49" s="507">
        <v>0</v>
      </c>
      <c r="M49" s="507">
        <v>0</v>
      </c>
      <c r="N49" s="507">
        <v>0</v>
      </c>
      <c r="O49" s="507">
        <v>0</v>
      </c>
      <c r="P49" s="507">
        <v>0</v>
      </c>
      <c r="Q49" s="507">
        <v>0</v>
      </c>
      <c r="R49" s="507">
        <v>0</v>
      </c>
      <c r="S49" s="507">
        <v>0</v>
      </c>
      <c r="T49" s="507">
        <v>0</v>
      </c>
      <c r="U49" s="507">
        <v>0</v>
      </c>
      <c r="V49" s="85">
        <f>SUM(J49:U49)</f>
        <v>0</v>
      </c>
      <c r="W49" s="66">
        <f>+X49-V49</f>
        <v>24</v>
      </c>
      <c r="X49" s="380">
        <v>24</v>
      </c>
    </row>
  </sheetData>
  <mergeCells count="2">
    <mergeCell ref="A46:E46"/>
    <mergeCell ref="J47:U47"/>
  </mergeCells>
  <pageMargins left="0.7" right="0.7" top="0.75" bottom="0.75" header="0.3" footer="0.3"/>
  <pageSetup paperSize="9"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1:X46"/>
  <sheetViews>
    <sheetView zoomScaleNormal="100" workbookViewId="0">
      <pane ySplit="2" topLeftCell="A33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40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220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5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/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700</v>
      </c>
      <c r="B12" s="50">
        <v>0</v>
      </c>
      <c r="C12" s="50">
        <v>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5" t="s">
        <v>92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137.94</v>
      </c>
      <c r="D27" s="50">
        <v>200</v>
      </c>
      <c r="E27" s="50">
        <v>100</v>
      </c>
      <c r="F27" s="85">
        <f>SUM(A27:E27)</f>
        <v>502.94</v>
      </c>
      <c r="G27" s="157">
        <f>+H27-F27</f>
        <v>1200</v>
      </c>
      <c r="H27" s="74">
        <f>15+50+137.94+200+1300</f>
        <v>1702.94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380">
        <v>24</v>
      </c>
    </row>
    <row r="28" spans="1:24" ht="18.75" x14ac:dyDescent="0.3">
      <c r="A28" s="362" t="str">
        <f>+'016'!A33</f>
        <v>TOTAL AL 2010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502.94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1200</v>
      </c>
      <c r="L30" s="167">
        <f>+W27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140</v>
      </c>
      <c r="K34" s="101"/>
      <c r="L34" s="101"/>
      <c r="M34" s="101"/>
      <c r="N34" s="101"/>
      <c r="O34" s="101">
        <v>2012</v>
      </c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35</v>
      </c>
      <c r="B36" s="50"/>
      <c r="C36" s="50"/>
      <c r="D36" s="50">
        <v>0</v>
      </c>
      <c r="E36" s="50">
        <v>0</v>
      </c>
      <c r="F36" s="85">
        <f>SUM(A36:E36)</f>
        <v>35</v>
      </c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238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38" t="s">
        <v>295</v>
      </c>
      <c r="F39" s="154" t="s">
        <v>87</v>
      </c>
      <c r="G39" s="155" t="s">
        <v>92</v>
      </c>
      <c r="H39" s="156"/>
      <c r="I39" s="57"/>
      <c r="J39" s="100" t="s">
        <v>239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 t="s">
        <v>302</v>
      </c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30</v>
      </c>
      <c r="B41" s="50"/>
      <c r="C41" s="50"/>
      <c r="D41" s="50"/>
      <c r="E41" s="50">
        <v>500</v>
      </c>
      <c r="F41" s="85">
        <f>SUM(A41:E41)</f>
        <v>530</v>
      </c>
      <c r="G41" s="157"/>
      <c r="H41" s="74"/>
      <c r="I41" s="51"/>
      <c r="J41" s="507">
        <v>2</v>
      </c>
      <c r="K41" s="507">
        <v>2</v>
      </c>
      <c r="L41" s="507">
        <v>2</v>
      </c>
      <c r="M41" s="507">
        <v>2</v>
      </c>
      <c r="N41" s="507">
        <v>2</v>
      </c>
      <c r="O41" s="507">
        <v>2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12</v>
      </c>
      <c r="W41" s="66">
        <f>+X41-V41</f>
        <v>12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A1:X46"/>
  <sheetViews>
    <sheetView workbookViewId="0">
      <pane ySplit="2" topLeftCell="A33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41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56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400</v>
      </c>
      <c r="B12" s="50">
        <v>200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0</v>
      </c>
      <c r="B27" s="50">
        <v>50</v>
      </c>
      <c r="C27" s="50">
        <v>376</v>
      </c>
      <c r="D27" s="50">
        <v>100</v>
      </c>
      <c r="E27" s="50">
        <v>300</v>
      </c>
      <c r="F27" s="85">
        <f>SUM(A27:E27)</f>
        <v>826</v>
      </c>
      <c r="G27" s="157">
        <f>+H27-F27</f>
        <v>1144.3800000000001</v>
      </c>
      <c r="H27" s="74">
        <f>15+50+405.38+200+1300</f>
        <v>1970.38</v>
      </c>
      <c r="I27" s="51"/>
      <c r="J27" s="58">
        <v>2</v>
      </c>
      <c r="K27" s="58">
        <v>2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4</v>
      </c>
      <c r="W27" s="66">
        <f>+X27-V27</f>
        <v>20</v>
      </c>
      <c r="X27" s="380">
        <v>24</v>
      </c>
    </row>
    <row r="28" spans="1:24" ht="18.75" x14ac:dyDescent="0.3">
      <c r="A28" s="362" t="str">
        <f>+'036'!A29</f>
        <v>TOTAL AL 2010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826</v>
      </c>
      <c r="L28" s="163">
        <f>+V27</f>
        <v>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+G22+G12+G7</f>
        <v>0</v>
      </c>
      <c r="G30" s="128"/>
      <c r="H30" s="128"/>
      <c r="I30" s="60"/>
      <c r="K30" s="166">
        <f>+G27</f>
        <v>1144.3800000000001</v>
      </c>
      <c r="L30" s="167">
        <f>+W27</f>
        <v>20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208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38" t="s">
        <v>295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0</v>
      </c>
      <c r="B41" s="50"/>
      <c r="C41" s="50"/>
      <c r="D41" s="50"/>
      <c r="E41" s="50">
        <v>500</v>
      </c>
      <c r="F41" s="85">
        <f>SUM(A41:E41)</f>
        <v>500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A1:X46"/>
  <sheetViews>
    <sheetView workbookViewId="0">
      <pane ySplit="2" topLeftCell="A30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42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171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/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157">
        <f>SUM(J22:U22)</f>
        <v>4</v>
      </c>
      <c r="W22" s="68">
        <f>+X22-V22</f>
        <v>20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0</v>
      </c>
      <c r="B27" s="50">
        <v>0</v>
      </c>
      <c r="C27" s="50">
        <v>0</v>
      </c>
      <c r="D27" s="50"/>
      <c r="E27" s="50">
        <v>200</v>
      </c>
      <c r="F27" s="85">
        <f>SUM(A27:E27)</f>
        <v>200</v>
      </c>
      <c r="G27" s="157">
        <f>+H27-F27</f>
        <v>1495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8.75" x14ac:dyDescent="0.3">
      <c r="A28" s="362" t="str">
        <f>+'041'!A28</f>
        <v>TOTAL AL 2010</v>
      </c>
      <c r="B28" s="362"/>
      <c r="C28" s="362"/>
      <c r="D28" s="362"/>
      <c r="E28" s="362"/>
      <c r="F28" s="363">
        <f>+F22+F17+F12+F7</f>
        <v>845</v>
      </c>
      <c r="G28" s="363">
        <f>++V22+V17+V12+V7</f>
        <v>70</v>
      </c>
      <c r="H28" s="74"/>
      <c r="I28" s="51"/>
      <c r="J28" s="54"/>
      <c r="K28" s="162">
        <f>+F27</f>
        <v>200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1495</v>
      </c>
      <c r="L30" s="167">
        <f>+W27</f>
        <v>24</v>
      </c>
    </row>
    <row r="31" spans="1:24" ht="27" customHeight="1" thickBot="1" x14ac:dyDescent="0.35">
      <c r="A31" s="97" t="s">
        <v>111</v>
      </c>
      <c r="B31" s="59"/>
      <c r="C31" s="59"/>
      <c r="D31" s="59"/>
      <c r="E31" s="59"/>
      <c r="F31" s="127">
        <f>+W22+W17+W12+W7</f>
        <v>20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98" t="s">
        <v>209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0</v>
      </c>
      <c r="B36" s="50">
        <v>0</v>
      </c>
      <c r="C36" s="50">
        <v>0</v>
      </c>
      <c r="D36" s="50"/>
      <c r="E36" s="50">
        <v>0</v>
      </c>
      <c r="F36" s="85">
        <f>SUM(A36:E36)</f>
        <v>0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 t="s">
        <v>261</v>
      </c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>
        <v>600</v>
      </c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0</v>
      </c>
      <c r="B41" s="50">
        <v>0</v>
      </c>
      <c r="C41" s="50">
        <v>0</v>
      </c>
      <c r="D41" s="50"/>
      <c r="E41" s="50">
        <v>0</v>
      </c>
      <c r="F41" s="85">
        <f>SUM(A41:E41)</f>
        <v>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0"/>
  <dimension ref="A1:X46"/>
  <sheetViews>
    <sheetView workbookViewId="0">
      <pane ySplit="2" topLeftCell="A31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43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61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400</v>
      </c>
      <c r="B12" s="50">
        <v>200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0">
        <v>2</v>
      </c>
      <c r="K22" s="50">
        <v>2</v>
      </c>
      <c r="L22" s="50">
        <v>2</v>
      </c>
      <c r="M22" s="50">
        <v>2</v>
      </c>
      <c r="N22" s="50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50">
        <v>800</v>
      </c>
      <c r="F27" s="85">
        <f>SUM(A27:E27)</f>
        <v>1195</v>
      </c>
      <c r="G27" s="157">
        <f>+H27-F27</f>
        <v>500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380">
        <v>24</v>
      </c>
    </row>
    <row r="28" spans="1:24" ht="18.75" x14ac:dyDescent="0.3">
      <c r="A28" s="362" t="str">
        <f>+'0070'!A29</f>
        <v>TOTAL AL 2010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1"/>
      <c r="K28" s="272">
        <f>+F27</f>
        <v>1195</v>
      </c>
      <c r="L28" s="378">
        <f>+V27</f>
        <v>24</v>
      </c>
      <c r="M28" s="51"/>
      <c r="N28" s="51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500</v>
      </c>
      <c r="L30" s="167">
        <f>+W27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38" t="s">
        <v>295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30</v>
      </c>
      <c r="B41" s="50"/>
      <c r="C41" s="50"/>
      <c r="D41" s="50"/>
      <c r="E41" s="50">
        <v>500</v>
      </c>
      <c r="F41" s="85">
        <f>SUM(A41:E41)</f>
        <v>530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7"/>
  <dimension ref="A1:X46"/>
  <sheetViews>
    <sheetView workbookViewId="0">
      <pane ySplit="2" topLeftCell="A36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57031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8" style="380" bestFit="1" customWidth="1"/>
    <col min="25" max="16384" width="11.42578125" style="49"/>
  </cols>
  <sheetData>
    <row r="1" spans="1:24" s="40" customFormat="1" ht="18.75" x14ac:dyDescent="0.3">
      <c r="B1" s="40" t="s">
        <v>1</v>
      </c>
      <c r="C1" s="40">
        <v>44</v>
      </c>
      <c r="F1" s="61"/>
      <c r="G1" s="61"/>
      <c r="H1" s="321"/>
      <c r="V1" s="61"/>
      <c r="W1" s="62"/>
      <c r="X1" s="63"/>
    </row>
    <row r="2" spans="1:24" s="40" customFormat="1" ht="18.75" x14ac:dyDescent="0.3">
      <c r="A2" s="364" t="s">
        <v>58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0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2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145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700</v>
      </c>
      <c r="C12" s="50">
        <v>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/>
      <c r="C27" s="50">
        <v>130</v>
      </c>
      <c r="D27" s="50">
        <v>200</v>
      </c>
      <c r="E27" s="50">
        <v>800</v>
      </c>
      <c r="F27" s="85">
        <f>SUM(A27:E27)</f>
        <v>1145</v>
      </c>
      <c r="G27" s="157">
        <f>+H27-F27</f>
        <v>550</v>
      </c>
      <c r="H27" s="74">
        <f>15+50+130+200+1300</f>
        <v>1695</v>
      </c>
      <c r="I27" s="51"/>
      <c r="J27" s="58">
        <v>2</v>
      </c>
      <c r="K27" s="58">
        <v>2</v>
      </c>
      <c r="L27" s="58">
        <v>1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23</v>
      </c>
      <c r="W27" s="66">
        <f>+X27-V27</f>
        <v>1</v>
      </c>
      <c r="X27" s="380">
        <v>24</v>
      </c>
    </row>
    <row r="28" spans="1:24" ht="15.75" x14ac:dyDescent="0.25">
      <c r="A28" s="381" t="str">
        <f>+'042'!A28</f>
        <v>TOTAL AL 2010</v>
      </c>
      <c r="B28" s="381"/>
      <c r="C28" s="381"/>
      <c r="D28" s="381"/>
      <c r="E28" s="381"/>
      <c r="F28" s="85">
        <f>+F22+F17+F12+F7</f>
        <v>845</v>
      </c>
      <c r="G28" s="85">
        <f>+V22+V17+V12+V7</f>
        <v>90</v>
      </c>
      <c r="H28" s="74"/>
      <c r="I28" s="51"/>
      <c r="J28" s="109"/>
      <c r="K28" s="162">
        <f>+F27</f>
        <v>1145</v>
      </c>
      <c r="L28" s="163">
        <f>+V27</f>
        <v>23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J29" s="70"/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J30" s="70"/>
      <c r="K30" s="166">
        <f>+G27</f>
        <v>550</v>
      </c>
      <c r="L30" s="167">
        <f>+W27</f>
        <v>1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+W22+W12+W7</f>
        <v>0</v>
      </c>
      <c r="G31" s="130"/>
      <c r="H31" s="130"/>
      <c r="J31" s="70"/>
      <c r="K31" s="70"/>
      <c r="L31" s="7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35</v>
      </c>
      <c r="B36" s="50"/>
      <c r="C36" s="50"/>
      <c r="D36" s="50"/>
      <c r="E36" s="50"/>
      <c r="F36" s="85">
        <f>SUM(A36:E36)</f>
        <v>35</v>
      </c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0</v>
      </c>
      <c r="S36" s="507">
        <v>0</v>
      </c>
      <c r="T36" s="507">
        <v>0</v>
      </c>
      <c r="U36" s="507">
        <v>0</v>
      </c>
      <c r="V36" s="85"/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/>
      <c r="B41" s="50"/>
      <c r="C41" s="50"/>
      <c r="D41" s="50"/>
      <c r="E41" s="50">
        <v>500</v>
      </c>
      <c r="F41" s="85">
        <f>SUM(A41:E41)</f>
        <v>500</v>
      </c>
      <c r="G41" s="157"/>
      <c r="H41" s="74"/>
      <c r="I41" s="51"/>
      <c r="J41" s="507"/>
      <c r="K41" s="507"/>
      <c r="L41" s="507"/>
      <c r="M41" s="507"/>
      <c r="N41" s="507"/>
      <c r="O41" s="507"/>
      <c r="P41" s="507"/>
      <c r="Q41" s="507"/>
      <c r="R41" s="507">
        <v>0</v>
      </c>
      <c r="S41" s="507">
        <v>0</v>
      </c>
      <c r="T41" s="507">
        <v>0</v>
      </c>
      <c r="U41" s="507">
        <v>0</v>
      </c>
      <c r="V41" s="85"/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horizontalDpi="300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/>
  <dimension ref="A1:X45"/>
  <sheetViews>
    <sheetView workbookViewId="0">
      <pane ySplit="2" topLeftCell="A27" activePane="bottomLeft" state="frozen"/>
      <selection pane="bottomLeft" activeCell="A42" sqref="A42:XFD45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 customWidth="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45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63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0</v>
      </c>
      <c r="D7" s="50"/>
      <c r="E7" s="50">
        <v>0</v>
      </c>
      <c r="F7" s="157">
        <f>SUM(A7:E7)</f>
        <v>50</v>
      </c>
      <c r="G7" s="157">
        <f>+H7-F7</f>
        <v>50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0</v>
      </c>
      <c r="C17" s="50">
        <v>10</v>
      </c>
      <c r="D17" s="50"/>
      <c r="E17" s="50">
        <v>0</v>
      </c>
      <c r="F17" s="157">
        <f>SUM(A17:E17)</f>
        <v>15</v>
      </c>
      <c r="G17" s="157">
        <f>+H17-F17</f>
        <v>15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157">
        <f>SUM(J22:U22)</f>
        <v>0</v>
      </c>
      <c r="W22" s="68">
        <f>+X22-V22</f>
        <v>24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50">
        <v>400</v>
      </c>
      <c r="F27" s="85">
        <f>SUM(A27:E27)</f>
        <v>795</v>
      </c>
      <c r="G27" s="157">
        <f>+H27-F27</f>
        <v>900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9.5" thickBot="1" x14ac:dyDescent="0.35">
      <c r="A28" s="362" t="str">
        <f>+'0074'!A30</f>
        <v>TOTAL AL 2010</v>
      </c>
      <c r="B28" s="362"/>
      <c r="C28" s="362"/>
      <c r="D28" s="362"/>
      <c r="E28" s="362"/>
      <c r="F28" s="363">
        <f>+F22+F17+F12+F7</f>
        <v>780</v>
      </c>
      <c r="G28" s="363">
        <f>+V22+V17+V12+V7</f>
        <v>66</v>
      </c>
      <c r="H28" s="74"/>
      <c r="I28" s="51"/>
      <c r="J28" s="54"/>
      <c r="K28" s="162">
        <f>+F27</f>
        <v>795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65</v>
      </c>
      <c r="G29" s="128"/>
      <c r="H29" s="128"/>
      <c r="I29" s="60"/>
      <c r="K29" s="166">
        <f>+G27</f>
        <v>900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++W22+W17+W12+W7</f>
        <v>24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</row>
    <row r="35" spans="1:24" ht="15.75" x14ac:dyDescent="0.25">
      <c r="A35" s="50">
        <v>35</v>
      </c>
      <c r="B35" s="50">
        <v>0</v>
      </c>
      <c r="C35" s="50"/>
      <c r="D35" s="50">
        <v>0</v>
      </c>
      <c r="E35" s="50">
        <v>0</v>
      </c>
      <c r="F35" s="85">
        <f>SUM(A35:E35)</f>
        <v>35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</row>
    <row r="39" spans="1:24" x14ac:dyDescent="0.25">
      <c r="A39" s="138"/>
      <c r="B39" s="138"/>
      <c r="C39" s="138"/>
      <c r="D39" s="138"/>
      <c r="E39" s="138" t="s">
        <v>302</v>
      </c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</row>
    <row r="40" spans="1:24" ht="15.75" x14ac:dyDescent="0.25">
      <c r="A40" s="50"/>
      <c r="B40" s="50">
        <v>0</v>
      </c>
      <c r="C40" s="50"/>
      <c r="D40" s="50">
        <v>0</v>
      </c>
      <c r="E40" s="50">
        <v>250</v>
      </c>
      <c r="F40" s="85">
        <f>SUM(A40:E40)</f>
        <v>250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A1:X49"/>
  <sheetViews>
    <sheetView workbookViewId="0">
      <pane ySplit="2" topLeftCell="A33" activePane="bottomLeft" state="frozen"/>
      <selection pane="bottomLeft" activeCell="A46" sqref="A46:XFD49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4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46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53</v>
      </c>
      <c r="B2" s="364"/>
      <c r="C2" s="364">
        <v>994659693</v>
      </c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240</v>
      </c>
      <c r="B12" s="50">
        <v>300</v>
      </c>
      <c r="C12" s="50">
        <v>160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0</v>
      </c>
      <c r="D17" s="50"/>
      <c r="E17" s="50">
        <v>0</v>
      </c>
      <c r="F17" s="157">
        <f>SUM(A17:E17)</f>
        <v>20</v>
      </c>
      <c r="G17" s="157">
        <f>+H17-F17</f>
        <v>10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368">
        <f>SUM(J17:U17)</f>
        <v>14</v>
      </c>
      <c r="W17" s="68">
        <f>+X17-V17</f>
        <v>10</v>
      </c>
      <c r="X17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157">
        <f>SUM(J23:U23)</f>
        <v>2</v>
      </c>
      <c r="W23" s="68">
        <f>+X23-V23</f>
        <v>22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5.75" x14ac:dyDescent="0.25">
      <c r="A28" s="50">
        <v>15</v>
      </c>
      <c r="B28" s="50">
        <v>50</v>
      </c>
      <c r="C28" s="50">
        <v>130</v>
      </c>
      <c r="D28" s="50">
        <v>200</v>
      </c>
      <c r="E28" s="50">
        <v>700</v>
      </c>
      <c r="F28" s="85">
        <f>SUM(A28:E28)</f>
        <v>1095</v>
      </c>
      <c r="G28" s="157">
        <f>+H28-F28</f>
        <v>600</v>
      </c>
      <c r="H28" s="74">
        <f>15+50+130+200+1300</f>
        <v>1695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380">
        <v>24</v>
      </c>
    </row>
    <row r="29" spans="1:24" ht="16.5" thickBot="1" x14ac:dyDescent="0.3">
      <c r="A29" s="51"/>
      <c r="B29" s="51"/>
      <c r="C29" s="51"/>
      <c r="D29" s="51"/>
      <c r="E29" s="51"/>
      <c r="F29" s="74"/>
      <c r="G29" s="74"/>
      <c r="H29" s="74"/>
      <c r="I29" s="51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8.75" x14ac:dyDescent="0.3">
      <c r="A30" s="362" t="str">
        <f>+'025'!A32</f>
        <v>TOTAL AL 2010</v>
      </c>
      <c r="B30" s="362"/>
      <c r="C30" s="362"/>
      <c r="D30" s="362"/>
      <c r="E30" s="362"/>
      <c r="F30" s="363">
        <f>+F23+F17+F12+F7</f>
        <v>835</v>
      </c>
      <c r="G30" s="363">
        <f>+V23+V17+V12+V7</f>
        <v>58</v>
      </c>
      <c r="H30" s="74"/>
      <c r="I30" s="51"/>
      <c r="J30" s="54"/>
      <c r="K30" s="162">
        <f>+F28</f>
        <v>1095</v>
      </c>
      <c r="L30" s="163">
        <f>+V28</f>
        <v>24</v>
      </c>
      <c r="M30" s="54"/>
      <c r="N30" s="54"/>
      <c r="O30" s="54"/>
      <c r="P30" s="54"/>
      <c r="Q30" s="54"/>
      <c r="R30" s="54"/>
      <c r="S30" s="54"/>
      <c r="T30" s="54"/>
      <c r="U30" s="54"/>
      <c r="V30" s="74"/>
      <c r="W30" s="340"/>
      <c r="X30" s="285"/>
    </row>
    <row r="31" spans="1:24" ht="15.75" thickBot="1" x14ac:dyDescent="0.3">
      <c r="K31" s="164"/>
      <c r="L31" s="165"/>
    </row>
    <row r="32" spans="1:24" ht="19.5" thickBot="1" x14ac:dyDescent="0.35">
      <c r="A32" s="97" t="s">
        <v>94</v>
      </c>
      <c r="B32" s="59"/>
      <c r="C32" s="59"/>
      <c r="D32" s="59"/>
      <c r="E32" s="59"/>
      <c r="F32" s="127">
        <f>+G23+G17+G12+G7</f>
        <v>10</v>
      </c>
      <c r="G32" s="128"/>
      <c r="H32" s="128"/>
      <c r="I32" s="60"/>
      <c r="K32" s="166">
        <f>+G28</f>
        <v>600</v>
      </c>
      <c r="L32" s="167">
        <f>+W28</f>
        <v>0</v>
      </c>
    </row>
    <row r="33" spans="1:24" ht="19.5" thickBot="1" x14ac:dyDescent="0.35">
      <c r="A33" s="97" t="s">
        <v>111</v>
      </c>
      <c r="B33" s="59"/>
      <c r="C33" s="59"/>
      <c r="D33" s="59"/>
      <c r="E33" s="59"/>
      <c r="F33" s="127">
        <f>+W23+W17+W12+W7</f>
        <v>32</v>
      </c>
      <c r="G33" s="130"/>
      <c r="H33" s="130"/>
    </row>
    <row r="34" spans="1:24" ht="18.75" x14ac:dyDescent="0.3">
      <c r="A34" s="98" t="s">
        <v>81</v>
      </c>
      <c r="B34" s="99"/>
      <c r="C34" s="99"/>
      <c r="D34" s="99"/>
      <c r="E34" s="99"/>
      <c r="F34" s="111"/>
      <c r="G34" s="112"/>
      <c r="H34" s="150"/>
      <c r="I34" s="55"/>
      <c r="V34" s="86"/>
    </row>
    <row r="35" spans="1:24" ht="18.75" x14ac:dyDescent="0.3">
      <c r="A35" s="98" t="s">
        <v>195</v>
      </c>
      <c r="B35" s="99"/>
      <c r="C35" s="99"/>
      <c r="D35" s="99"/>
      <c r="E35" s="99"/>
      <c r="F35" s="111"/>
      <c r="G35" s="112"/>
      <c r="H35" s="150"/>
      <c r="I35" s="55"/>
      <c r="V35" s="86"/>
    </row>
    <row r="36" spans="1:24" ht="18.75" x14ac:dyDescent="0.3">
      <c r="A36" s="138" t="s">
        <v>151</v>
      </c>
      <c r="B36" s="138"/>
      <c r="C36" s="138"/>
      <c r="D36" s="138"/>
      <c r="E36" s="138" t="s">
        <v>149</v>
      </c>
      <c r="F36" s="154" t="s">
        <v>87</v>
      </c>
      <c r="G36" s="155" t="s">
        <v>92</v>
      </c>
      <c r="H36" s="156"/>
      <c r="I36" s="57"/>
      <c r="J36" s="100" t="s">
        <v>196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345"/>
      <c r="V36" s="84" t="s">
        <v>87</v>
      </c>
      <c r="W36" s="73" t="s">
        <v>92</v>
      </c>
    </row>
    <row r="37" spans="1:24" x14ac:dyDescent="0.25">
      <c r="A37" s="138"/>
      <c r="B37" s="138"/>
      <c r="C37" s="138"/>
      <c r="D37" s="138"/>
      <c r="E37" s="138"/>
      <c r="F37" s="154"/>
      <c r="G37" s="155" t="s">
        <v>84</v>
      </c>
      <c r="H37" s="156"/>
      <c r="I37" s="57"/>
      <c r="J37" s="46" t="s">
        <v>95</v>
      </c>
      <c r="K37" s="46" t="s">
        <v>96</v>
      </c>
      <c r="L37" s="46" t="s">
        <v>97</v>
      </c>
      <c r="M37" s="46" t="s">
        <v>98</v>
      </c>
      <c r="N37" s="46" t="s">
        <v>99</v>
      </c>
      <c r="O37" s="46" t="s">
        <v>100</v>
      </c>
      <c r="P37" s="46" t="s">
        <v>101</v>
      </c>
      <c r="Q37" s="46" t="s">
        <v>102</v>
      </c>
      <c r="R37" s="47" t="s">
        <v>103</v>
      </c>
      <c r="S37" s="46" t="s">
        <v>104</v>
      </c>
      <c r="T37" s="47" t="s">
        <v>105</v>
      </c>
      <c r="U37" s="46" t="s">
        <v>106</v>
      </c>
      <c r="V37" s="84"/>
      <c r="W37" s="66" t="s">
        <v>84</v>
      </c>
    </row>
    <row r="38" spans="1:24" ht="15.75" x14ac:dyDescent="0.25">
      <c r="A38" s="50">
        <v>35</v>
      </c>
      <c r="B38" s="50"/>
      <c r="C38" s="50"/>
      <c r="D38" s="50"/>
      <c r="E38" s="50"/>
      <c r="F38" s="85"/>
      <c r="G38" s="157"/>
      <c r="H38" s="74"/>
      <c r="I38" s="51"/>
      <c r="J38" s="507">
        <v>2</v>
      </c>
      <c r="K38" s="507">
        <v>2</v>
      </c>
      <c r="L38" s="507">
        <v>2</v>
      </c>
      <c r="M38" s="507">
        <v>2</v>
      </c>
      <c r="N38" s="507">
        <v>2</v>
      </c>
      <c r="O38" s="507">
        <v>2</v>
      </c>
      <c r="P38" s="507">
        <v>2</v>
      </c>
      <c r="Q38" s="507">
        <v>2</v>
      </c>
      <c r="R38" s="507">
        <v>2</v>
      </c>
      <c r="S38" s="507">
        <v>2</v>
      </c>
      <c r="T38" s="507">
        <v>2</v>
      </c>
      <c r="U38" s="507">
        <v>2</v>
      </c>
      <c r="V38" s="85">
        <f>SUM(J38:U38)</f>
        <v>24</v>
      </c>
      <c r="W38" s="66">
        <f>+X38-V38</f>
        <v>0</v>
      </c>
      <c r="X38" s="380">
        <v>24</v>
      </c>
    </row>
    <row r="40" spans="1:24" ht="18.75" x14ac:dyDescent="0.3">
      <c r="A40" s="98" t="s">
        <v>81</v>
      </c>
      <c r="B40" s="99"/>
      <c r="C40" s="99"/>
      <c r="D40" s="99"/>
      <c r="E40" s="99"/>
      <c r="F40" s="111"/>
      <c r="G40" s="112"/>
      <c r="H40" s="150"/>
      <c r="I40" s="55"/>
      <c r="V40" s="86"/>
    </row>
    <row r="41" spans="1:24" ht="18.75" x14ac:dyDescent="0.3">
      <c r="A41" s="98" t="s">
        <v>241</v>
      </c>
      <c r="B41" s="99"/>
      <c r="C41" s="99"/>
      <c r="D41" s="99"/>
      <c r="E41" s="99"/>
      <c r="F41" s="111"/>
      <c r="G41" s="112"/>
      <c r="H41" s="150"/>
      <c r="I41" s="55"/>
      <c r="V41" s="86"/>
    </row>
    <row r="42" spans="1:24" ht="18.75" x14ac:dyDescent="0.3">
      <c r="A42" s="138" t="s">
        <v>151</v>
      </c>
      <c r="B42" s="138"/>
      <c r="C42" s="138"/>
      <c r="D42" s="138"/>
      <c r="E42" s="138" t="s">
        <v>302</v>
      </c>
      <c r="F42" s="154" t="s">
        <v>87</v>
      </c>
      <c r="G42" s="155" t="s">
        <v>92</v>
      </c>
      <c r="H42" s="156"/>
      <c r="I42" s="57"/>
      <c r="J42" s="100" t="s">
        <v>233</v>
      </c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345"/>
      <c r="V42" s="84" t="s">
        <v>87</v>
      </c>
      <c r="W42" s="73" t="s">
        <v>92</v>
      </c>
    </row>
    <row r="43" spans="1:24" x14ac:dyDescent="0.25">
      <c r="A43" s="138"/>
      <c r="B43" s="138"/>
      <c r="C43" s="138"/>
      <c r="D43" s="138"/>
      <c r="E43" s="138"/>
      <c r="F43" s="154"/>
      <c r="G43" s="155" t="s">
        <v>84</v>
      </c>
      <c r="H43" s="156"/>
      <c r="I43" s="57"/>
      <c r="J43" s="46" t="s">
        <v>95</v>
      </c>
      <c r="K43" s="46" t="s">
        <v>96</v>
      </c>
      <c r="L43" s="46" t="s">
        <v>97</v>
      </c>
      <c r="M43" s="46" t="s">
        <v>98</v>
      </c>
      <c r="N43" s="46" t="s">
        <v>99</v>
      </c>
      <c r="O43" s="46" t="s">
        <v>100</v>
      </c>
      <c r="P43" s="46" t="s">
        <v>101</v>
      </c>
      <c r="Q43" s="46" t="s">
        <v>102</v>
      </c>
      <c r="R43" s="47" t="s">
        <v>103</v>
      </c>
      <c r="S43" s="46" t="s">
        <v>104</v>
      </c>
      <c r="T43" s="47" t="s">
        <v>105</v>
      </c>
      <c r="U43" s="46" t="s">
        <v>106</v>
      </c>
      <c r="V43" s="84"/>
      <c r="W43" s="66" t="s">
        <v>84</v>
      </c>
    </row>
    <row r="44" spans="1:24" ht="15.75" x14ac:dyDescent="0.25">
      <c r="A44" s="50"/>
      <c r="B44" s="50"/>
      <c r="C44" s="50"/>
      <c r="D44" s="50"/>
      <c r="E44" s="50">
        <v>500</v>
      </c>
      <c r="F44" s="85"/>
      <c r="G44" s="157"/>
      <c r="H44" s="74"/>
      <c r="I44" s="51"/>
      <c r="J44" s="507">
        <v>2</v>
      </c>
      <c r="K44" s="507">
        <v>2</v>
      </c>
      <c r="L44" s="507">
        <v>2</v>
      </c>
      <c r="M44" s="507">
        <v>2</v>
      </c>
      <c r="N44" s="507">
        <v>2</v>
      </c>
      <c r="O44" s="507">
        <v>2</v>
      </c>
      <c r="P44" s="507">
        <v>2</v>
      </c>
      <c r="Q44" s="507">
        <v>2</v>
      </c>
      <c r="R44" s="507">
        <v>2</v>
      </c>
      <c r="S44" s="507">
        <v>2</v>
      </c>
      <c r="T44" s="507">
        <v>2</v>
      </c>
      <c r="U44" s="507">
        <v>2</v>
      </c>
      <c r="V44" s="85" t="s">
        <v>204</v>
      </c>
      <c r="W44" s="66" t="e">
        <f>+X44-V44</f>
        <v>#VALUE!</v>
      </c>
      <c r="X44" s="380">
        <v>24</v>
      </c>
    </row>
    <row r="46" spans="1:24" customFormat="1" ht="18.75" x14ac:dyDescent="0.3">
      <c r="A46" s="545" t="s">
        <v>325</v>
      </c>
      <c r="B46" s="546"/>
      <c r="C46" s="546"/>
      <c r="D46" s="546"/>
      <c r="E46" s="546"/>
      <c r="F46" s="111"/>
      <c r="G46" s="112"/>
      <c r="H46" s="1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70"/>
      <c r="W46" s="71"/>
      <c r="X46" s="380"/>
    </row>
    <row r="47" spans="1:24" customFormat="1" ht="18.75" x14ac:dyDescent="0.3">
      <c r="A47" s="138" t="s">
        <v>151</v>
      </c>
      <c r="B47" s="138"/>
      <c r="C47" s="138"/>
      <c r="D47" s="138" t="s">
        <v>326</v>
      </c>
      <c r="E47" s="138"/>
      <c r="F47" s="154" t="s">
        <v>87</v>
      </c>
      <c r="G47" s="155" t="s">
        <v>92</v>
      </c>
      <c r="H47" s="156"/>
      <c r="I47" s="49"/>
      <c r="J47" s="547" t="s">
        <v>322</v>
      </c>
      <c r="K47" s="547"/>
      <c r="L47" s="547"/>
      <c r="M47" s="547"/>
      <c r="N47" s="547"/>
      <c r="O47" s="547"/>
      <c r="P47" s="547"/>
      <c r="Q47" s="547"/>
      <c r="R47" s="547"/>
      <c r="S47" s="547"/>
      <c r="T47" s="547"/>
      <c r="U47" s="547"/>
      <c r="V47" s="84" t="s">
        <v>87</v>
      </c>
      <c r="W47" s="73" t="s">
        <v>92</v>
      </c>
      <c r="X47" s="380"/>
    </row>
    <row r="48" spans="1:24" customFormat="1" x14ac:dyDescent="0.25">
      <c r="A48" s="138"/>
      <c r="B48" s="138"/>
      <c r="C48" s="138"/>
      <c r="D48" s="138"/>
      <c r="E48" s="138"/>
      <c r="F48" s="154"/>
      <c r="G48" s="155" t="s">
        <v>84</v>
      </c>
      <c r="H48" s="156"/>
      <c r="I48" s="49"/>
      <c r="J48" s="46" t="s">
        <v>95</v>
      </c>
      <c r="K48" s="46" t="s">
        <v>96</v>
      </c>
      <c r="L48" s="46" t="s">
        <v>97</v>
      </c>
      <c r="M48" s="46" t="s">
        <v>98</v>
      </c>
      <c r="N48" s="46" t="s">
        <v>99</v>
      </c>
      <c r="O48" s="46" t="s">
        <v>100</v>
      </c>
      <c r="P48" s="46" t="s">
        <v>101</v>
      </c>
      <c r="Q48" s="46" t="s">
        <v>102</v>
      </c>
      <c r="R48" s="47" t="s">
        <v>103</v>
      </c>
      <c r="S48" s="46" t="s">
        <v>104</v>
      </c>
      <c r="T48" s="47" t="s">
        <v>105</v>
      </c>
      <c r="U48" s="46" t="s">
        <v>106</v>
      </c>
      <c r="V48" s="84"/>
      <c r="W48" s="66" t="s">
        <v>84</v>
      </c>
      <c r="X48" s="380"/>
    </row>
    <row r="49" spans="1:24" customFormat="1" ht="15.75" x14ac:dyDescent="0.25">
      <c r="A49" s="50"/>
      <c r="B49" s="50">
        <v>0</v>
      </c>
      <c r="C49" s="50"/>
      <c r="D49" s="50">
        <v>0</v>
      </c>
      <c r="E49" s="50"/>
      <c r="F49" s="85"/>
      <c r="G49" s="157"/>
      <c r="H49" s="74"/>
      <c r="I49" s="49"/>
      <c r="J49" s="507">
        <v>0</v>
      </c>
      <c r="K49" s="507">
        <v>0</v>
      </c>
      <c r="L49" s="507">
        <v>0</v>
      </c>
      <c r="M49" s="507">
        <v>0</v>
      </c>
      <c r="N49" s="507">
        <v>0</v>
      </c>
      <c r="O49" s="507">
        <v>0</v>
      </c>
      <c r="P49" s="507">
        <v>0</v>
      </c>
      <c r="Q49" s="507">
        <v>0</v>
      </c>
      <c r="R49" s="507">
        <v>0</v>
      </c>
      <c r="S49" s="507">
        <v>0</v>
      </c>
      <c r="T49" s="507">
        <v>0</v>
      </c>
      <c r="U49" s="507">
        <v>0</v>
      </c>
      <c r="V49" s="85">
        <f>SUM(J49:U49)</f>
        <v>0</v>
      </c>
      <c r="W49" s="66">
        <f>+X49-V49</f>
        <v>24</v>
      </c>
      <c r="X49" s="380">
        <v>24</v>
      </c>
    </row>
  </sheetData>
  <mergeCells count="2">
    <mergeCell ref="A46:E46"/>
    <mergeCell ref="J47:U4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/>
  <dimension ref="A1:X45"/>
  <sheetViews>
    <sheetView workbookViewId="0">
      <pane ySplit="2" topLeftCell="A36" activePane="bottomLeft" state="frozen"/>
      <selection pane="bottomLeft" activeCell="A42" sqref="A42:XFD45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47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191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 t="s">
        <v>262</v>
      </c>
      <c r="B7" s="50" t="s">
        <v>262</v>
      </c>
      <c r="C7" s="50" t="s">
        <v>262</v>
      </c>
      <c r="D7" s="50"/>
      <c r="E7" s="50" t="s">
        <v>262</v>
      </c>
      <c r="F7" s="157" t="s">
        <v>262</v>
      </c>
      <c r="G7" s="157" t="e">
        <f>+H7-F7</f>
        <v>#VALUE!</v>
      </c>
      <c r="H7" s="74">
        <v>100</v>
      </c>
      <c r="I7" s="51"/>
      <c r="J7" s="50" t="s">
        <v>262</v>
      </c>
      <c r="K7" s="50" t="s">
        <v>263</v>
      </c>
      <c r="L7" s="50" t="s">
        <v>264</v>
      </c>
      <c r="M7" s="50" t="s">
        <v>265</v>
      </c>
      <c r="N7" s="50" t="s">
        <v>262</v>
      </c>
      <c r="O7" s="50" t="s">
        <v>266</v>
      </c>
      <c r="P7" s="50" t="s">
        <v>267</v>
      </c>
      <c r="Q7" s="50" t="s">
        <v>268</v>
      </c>
      <c r="R7" s="50" t="s">
        <v>264</v>
      </c>
      <c r="S7" s="50">
        <v>0</v>
      </c>
      <c r="T7" s="50">
        <v>0</v>
      </c>
      <c r="U7" s="50">
        <v>0</v>
      </c>
      <c r="V7" s="157">
        <f>SUM(J7:U7)</f>
        <v>0</v>
      </c>
      <c r="W7" s="68">
        <f>+X7-V7</f>
        <v>18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 t="s">
        <v>262</v>
      </c>
      <c r="C12" s="50" t="s">
        <v>262</v>
      </c>
      <c r="D12" s="50"/>
      <c r="E12" s="50">
        <v>0</v>
      </c>
      <c r="F12" s="157">
        <f>SUM(A12:E12)</f>
        <v>0</v>
      </c>
      <c r="G12" s="157">
        <f>+H12-F12</f>
        <v>700</v>
      </c>
      <c r="H12" s="74">
        <v>700</v>
      </c>
      <c r="I12" s="51"/>
      <c r="J12" s="50">
        <v>0</v>
      </c>
      <c r="K12" s="50" t="s">
        <v>262</v>
      </c>
      <c r="L12" s="50" t="s">
        <v>263</v>
      </c>
      <c r="M12" s="50" t="s">
        <v>264</v>
      </c>
      <c r="N12" s="50" t="s">
        <v>265</v>
      </c>
      <c r="O12" s="50" t="s">
        <v>262</v>
      </c>
      <c r="P12" s="50" t="s">
        <v>266</v>
      </c>
      <c r="Q12" s="50" t="s">
        <v>267</v>
      </c>
      <c r="R12" s="50" t="s">
        <v>268</v>
      </c>
      <c r="S12" s="50" t="s">
        <v>264</v>
      </c>
      <c r="T12" s="50">
        <v>0</v>
      </c>
      <c r="U12" s="50">
        <v>0</v>
      </c>
      <c r="V12" s="368">
        <f>SUM(J12:U12)</f>
        <v>0</v>
      </c>
      <c r="W12" s="68">
        <f>+X12-V12</f>
        <v>24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 t="s">
        <v>262</v>
      </c>
      <c r="B17" s="50" t="s">
        <v>262</v>
      </c>
      <c r="C17" s="50" t="s">
        <v>262</v>
      </c>
      <c r="D17" s="50"/>
      <c r="E17" s="50">
        <v>0</v>
      </c>
      <c r="F17" s="157">
        <f>SUM(A17:E17)</f>
        <v>0</v>
      </c>
      <c r="G17" s="157">
        <f>+H17-F17</f>
        <v>30</v>
      </c>
      <c r="H17" s="74">
        <v>30</v>
      </c>
      <c r="I17" s="51"/>
      <c r="J17" s="50" t="s">
        <v>262</v>
      </c>
      <c r="K17" s="50" t="s">
        <v>263</v>
      </c>
      <c r="L17" s="50" t="s">
        <v>264</v>
      </c>
      <c r="M17" s="50" t="s">
        <v>265</v>
      </c>
      <c r="N17" s="50" t="s">
        <v>262</v>
      </c>
      <c r="O17" s="50" t="s">
        <v>266</v>
      </c>
      <c r="P17" s="50" t="s">
        <v>267</v>
      </c>
      <c r="Q17" s="50" t="s">
        <v>268</v>
      </c>
      <c r="R17" s="50" t="s">
        <v>264</v>
      </c>
      <c r="S17" s="50">
        <v>0</v>
      </c>
      <c r="T17" s="50">
        <v>0</v>
      </c>
      <c r="U17" s="50">
        <v>0</v>
      </c>
      <c r="V17" s="368">
        <f>SUM(J17:U17)</f>
        <v>0</v>
      </c>
      <c r="W17" s="68">
        <f>+X17-V17</f>
        <v>24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 t="s">
        <v>262</v>
      </c>
      <c r="C22" s="50">
        <v>0</v>
      </c>
      <c r="D22" s="50"/>
      <c r="E22" s="50">
        <v>0</v>
      </c>
      <c r="F22" s="157">
        <f>SUM(A22:E22)</f>
        <v>0</v>
      </c>
      <c r="G22" s="157">
        <f>+H22-F22</f>
        <v>15</v>
      </c>
      <c r="H22" s="74">
        <v>15</v>
      </c>
      <c r="I22" s="51"/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157">
        <f>SUM(J22:U22)</f>
        <v>0</v>
      </c>
      <c r="W22" s="68">
        <f>+X22-V22</f>
        <v>24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 t="s">
        <v>262</v>
      </c>
      <c r="B27" s="50">
        <v>0</v>
      </c>
      <c r="C27" s="50" t="s">
        <v>262</v>
      </c>
      <c r="D27" s="50" t="s">
        <v>262</v>
      </c>
      <c r="E27" s="50">
        <v>100</v>
      </c>
      <c r="F27" s="85">
        <f>SUM(A27:E27)</f>
        <v>100</v>
      </c>
      <c r="G27" s="157">
        <f>+H27-F27</f>
        <v>1595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9.5" thickBot="1" x14ac:dyDescent="0.35">
      <c r="A28" s="362" t="str">
        <f>+'045'!A28</f>
        <v>TOTAL AL 2010</v>
      </c>
      <c r="B28" s="362"/>
      <c r="C28" s="362"/>
      <c r="D28" s="362"/>
      <c r="E28" s="362"/>
      <c r="F28" s="363" t="e">
        <f>+F22+F17+F12+F7</f>
        <v>#VALUE!</v>
      </c>
      <c r="G28" s="363">
        <f>+V22+V17+V12+V7</f>
        <v>0</v>
      </c>
      <c r="H28" s="74"/>
      <c r="I28" s="51"/>
      <c r="J28" s="54"/>
      <c r="K28" s="162">
        <f>+F27</f>
        <v>100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 t="e">
        <f>+G22+G17+G12+G7</f>
        <v>#VALUE!</v>
      </c>
      <c r="G29" s="128"/>
      <c r="H29" s="128"/>
      <c r="I29" s="60"/>
      <c r="K29" s="166">
        <f>+G27</f>
        <v>1595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90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</row>
    <row r="35" spans="1:24" ht="15.75" x14ac:dyDescent="0.25">
      <c r="A35" s="50">
        <v>35</v>
      </c>
      <c r="B35" s="50">
        <v>0</v>
      </c>
      <c r="C35" s="50">
        <v>0</v>
      </c>
      <c r="D35" s="50"/>
      <c r="E35" s="50">
        <v>0</v>
      </c>
      <c r="F35" s="85">
        <f>SUM(A35:E35)</f>
        <v>35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</row>
    <row r="37" spans="1:24" ht="18.75" x14ac:dyDescent="0.3">
      <c r="A37" s="98" t="s">
        <v>269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</row>
    <row r="39" spans="1:24" x14ac:dyDescent="0.25">
      <c r="A39" s="138"/>
      <c r="B39" s="138"/>
      <c r="C39" s="138"/>
      <c r="D39" s="138"/>
      <c r="E39" s="138" t="s">
        <v>302</v>
      </c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</row>
    <row r="40" spans="1:24" ht="15.75" x14ac:dyDescent="0.25">
      <c r="A40" s="50"/>
      <c r="B40" s="50">
        <v>0</v>
      </c>
      <c r="C40" s="50">
        <v>0</v>
      </c>
      <c r="D40" s="50"/>
      <c r="E40" s="50">
        <v>500</v>
      </c>
      <c r="F40" s="85">
        <f>SUM(A40:E40)</f>
        <v>500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X47"/>
  <sheetViews>
    <sheetView workbookViewId="0">
      <pane ySplit="2" topLeftCell="A34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48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22</v>
      </c>
      <c r="B2" s="364"/>
      <c r="C2" s="364" t="s">
        <v>247</v>
      </c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0</v>
      </c>
      <c r="C17" s="50">
        <v>0</v>
      </c>
      <c r="D17" s="50"/>
      <c r="E17" s="50">
        <v>0</v>
      </c>
      <c r="F17" s="157">
        <f>SUM(A17:E17)</f>
        <v>5</v>
      </c>
      <c r="G17" s="157">
        <f>+H17-F17</f>
        <v>25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5" t="s">
        <v>92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0</v>
      </c>
      <c r="C22" s="50">
        <v>0</v>
      </c>
      <c r="D22" s="50"/>
      <c r="E22" s="50">
        <v>0</v>
      </c>
      <c r="F22" s="157">
        <f>SUM(A22:E22)</f>
        <v>0</v>
      </c>
      <c r="G22" s="157">
        <f>+H22-F22</f>
        <v>15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0</v>
      </c>
      <c r="B27" s="50">
        <v>0</v>
      </c>
      <c r="C27" s="50">
        <v>114</v>
      </c>
      <c r="D27" s="50">
        <v>200</v>
      </c>
      <c r="E27" s="50">
        <v>340</v>
      </c>
      <c r="F27" s="85">
        <f>SUM(A27:E27)</f>
        <v>654</v>
      </c>
      <c r="G27" s="157">
        <f>+H27-F27</f>
        <v>1330.52</v>
      </c>
      <c r="H27" s="74">
        <f>15+50+419.52+200+1300</f>
        <v>1984.52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10</v>
      </c>
      <c r="W27" s="66">
        <f>+X27-V27</f>
        <v>14</v>
      </c>
      <c r="X27" s="67">
        <v>24</v>
      </c>
    </row>
    <row r="28" spans="1:24" ht="18.75" x14ac:dyDescent="0.3">
      <c r="A28" s="362">
        <f>+'0049'!A29</f>
        <v>0</v>
      </c>
      <c r="B28" s="362"/>
      <c r="C28" s="362"/>
      <c r="D28" s="362"/>
      <c r="E28" s="362"/>
      <c r="F28" s="363">
        <f>+F22+F17+F12+F7</f>
        <v>805</v>
      </c>
      <c r="G28" s="363">
        <f>+V22+V17+V7+V12</f>
        <v>90</v>
      </c>
      <c r="H28" s="74"/>
      <c r="I28" s="51"/>
      <c r="J28" s="54"/>
      <c r="K28" s="162">
        <f>+F27</f>
        <v>654</v>
      </c>
      <c r="L28" s="163">
        <f>+V27</f>
        <v>10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40</v>
      </c>
      <c r="G30" s="128"/>
      <c r="H30" s="128"/>
      <c r="I30" s="60"/>
      <c r="K30" s="166">
        <f>+G27</f>
        <v>1330.52</v>
      </c>
      <c r="L30" s="167">
        <f>+W27</f>
        <v>14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>
        <v>0</v>
      </c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  <c r="X39" s="380"/>
    </row>
    <row r="40" spans="1:24" ht="18.75" x14ac:dyDescent="0.3">
      <c r="A40" s="138" t="s">
        <v>151</v>
      </c>
      <c r="B40" s="138"/>
      <c r="C40" s="138"/>
      <c r="D40" s="138"/>
      <c r="E40" s="138" t="s">
        <v>149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  <c r="X40" s="380"/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  <c r="X41" s="380"/>
    </row>
    <row r="42" spans="1:24" ht="15.75" x14ac:dyDescent="0.25">
      <c r="A42" s="50">
        <v>30</v>
      </c>
      <c r="B42" s="50">
        <v>0</v>
      </c>
      <c r="C42" s="50"/>
      <c r="D42" s="50"/>
      <c r="E42" s="50">
        <v>500</v>
      </c>
      <c r="F42" s="85">
        <f>SUM(A42:E42)</f>
        <v>530</v>
      </c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X47"/>
  <sheetViews>
    <sheetView workbookViewId="0">
      <pane ySplit="2" topLeftCell="A33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11.42578125" style="67"/>
    <col min="25" max="16384" width="11.42578125" style="49"/>
  </cols>
  <sheetData>
    <row r="1" spans="1:24" s="40" customFormat="1" ht="18.75" x14ac:dyDescent="0.3">
      <c r="A1" s="40" t="s">
        <v>1</v>
      </c>
      <c r="B1" s="40">
        <v>49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21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0</v>
      </c>
      <c r="B7" s="50">
        <v>40</v>
      </c>
      <c r="C7" s="50">
        <v>40</v>
      </c>
      <c r="D7" s="50"/>
      <c r="E7" s="50">
        <v>0</v>
      </c>
      <c r="F7" s="157">
        <f>SUM(A7:E7)</f>
        <v>80</v>
      </c>
      <c r="G7" s="157">
        <f>+H7-F7</f>
        <v>20</v>
      </c>
      <c r="H7" s="74">
        <v>100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0</v>
      </c>
      <c r="W7" s="68">
        <f>+X7-V7</f>
        <v>18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200</v>
      </c>
      <c r="B12" s="50">
        <v>400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68">
        <f>SUM(J12:U12)</f>
        <v>0</v>
      </c>
      <c r="W12" s="68">
        <f>+X12-V12</f>
        <v>24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 t="s">
        <v>87</v>
      </c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0</v>
      </c>
      <c r="B17" s="50">
        <v>0</v>
      </c>
      <c r="C17" s="50">
        <v>0</v>
      </c>
      <c r="D17" s="50"/>
      <c r="E17" s="50">
        <v>0</v>
      </c>
      <c r="F17" s="157">
        <f>SUM(A17:E17)</f>
        <v>0</v>
      </c>
      <c r="G17" s="157">
        <f>+H17-F17</f>
        <v>30</v>
      </c>
      <c r="H17" s="74">
        <v>30</v>
      </c>
      <c r="I17" s="51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368">
        <f>SUM(J17:U17)</f>
        <v>0</v>
      </c>
      <c r="W17" s="68">
        <f>+X17-V17</f>
        <v>24</v>
      </c>
      <c r="X17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5" t="s">
        <v>92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0</v>
      </c>
      <c r="C23" s="50">
        <v>0</v>
      </c>
      <c r="D23" s="50"/>
      <c r="E23" s="50">
        <v>0</v>
      </c>
      <c r="F23" s="157">
        <f>SUM(A23:E23)</f>
        <v>0</v>
      </c>
      <c r="G23" s="157">
        <f>+H23-F23</f>
        <v>15</v>
      </c>
      <c r="H23" s="74">
        <v>15</v>
      </c>
      <c r="I23" s="51"/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157">
        <f>SUM(J23:U23)</f>
        <v>0</v>
      </c>
      <c r="W23" s="68">
        <f>+X23-V23</f>
        <v>24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5.75" x14ac:dyDescent="0.25">
      <c r="A28" s="50">
        <v>0</v>
      </c>
      <c r="B28" s="50">
        <v>0</v>
      </c>
      <c r="C28" s="50">
        <v>200</v>
      </c>
      <c r="D28" s="50"/>
      <c r="E28" s="50">
        <v>0</v>
      </c>
      <c r="F28" s="85">
        <f>SUM(A28:E28)</f>
        <v>200</v>
      </c>
      <c r="G28" s="157">
        <f>+H28-F28</f>
        <v>1639.74</v>
      </c>
      <c r="H28" s="74">
        <f>15+50+274.74+200+1300</f>
        <v>1839.74</v>
      </c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67">
        <v>24</v>
      </c>
    </row>
    <row r="29" spans="1:24" ht="16.5" thickBot="1" x14ac:dyDescent="0.3">
      <c r="A29" s="51"/>
      <c r="B29" s="51"/>
      <c r="C29" s="51"/>
      <c r="D29" s="51"/>
      <c r="E29" s="51"/>
      <c r="F29" s="74"/>
      <c r="G29" s="74"/>
      <c r="H29" s="74"/>
      <c r="I29" s="51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362">
        <f>+'050'!A29</f>
        <v>0</v>
      </c>
      <c r="B30" s="362"/>
      <c r="C30" s="362"/>
      <c r="D30" s="362"/>
      <c r="E30" s="362"/>
      <c r="F30" s="363">
        <f>+F23+F17+F12+F7</f>
        <v>780</v>
      </c>
      <c r="G30" s="363">
        <f>+V23+V17+V12+V7</f>
        <v>0</v>
      </c>
      <c r="H30" s="74"/>
      <c r="I30" s="51"/>
      <c r="J30" s="54"/>
      <c r="K30" s="162">
        <f>+F28</f>
        <v>200</v>
      </c>
      <c r="L30" s="163">
        <f>+V28</f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74"/>
      <c r="W30" s="340"/>
      <c r="X30" s="28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+G23+G17+G12+G7</f>
        <v>65</v>
      </c>
      <c r="G31" s="128"/>
      <c r="H31" s="128"/>
      <c r="I31" s="60"/>
      <c r="K31" s="166">
        <f>+G28</f>
        <v>1639.74</v>
      </c>
      <c r="L31" s="167">
        <f>+W28</f>
        <v>24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+W23+W17+W12+W7</f>
        <v>90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  <c r="X34" s="380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100" t="s">
        <v>198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  <c r="X35" s="380"/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  <c r="X36" s="380"/>
    </row>
    <row r="37" spans="1:24" ht="15.75" x14ac:dyDescent="0.25">
      <c r="A37" s="50">
        <v>35</v>
      </c>
      <c r="B37" s="50">
        <v>0</v>
      </c>
      <c r="C37" s="50"/>
      <c r="D37" s="50"/>
      <c r="E37" s="50">
        <v>0</v>
      </c>
      <c r="F37" s="85">
        <f>SUM(A37:E37)</f>
        <v>35</v>
      </c>
      <c r="G37" s="157"/>
      <c r="H37" s="74"/>
      <c r="I37" s="51"/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0</v>
      </c>
      <c r="W37" s="66">
        <f>+X37-V37</f>
        <v>24</v>
      </c>
      <c r="X37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  <c r="X39" s="380"/>
    </row>
    <row r="40" spans="1:24" ht="18.75" x14ac:dyDescent="0.3">
      <c r="A40" s="138" t="s">
        <v>151</v>
      </c>
      <c r="B40" s="138"/>
      <c r="C40" s="138"/>
      <c r="D40" s="138"/>
      <c r="E40" s="138" t="s">
        <v>149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  <c r="X40" s="380"/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  <c r="X41" s="380"/>
    </row>
    <row r="42" spans="1:24" ht="15.75" x14ac:dyDescent="0.25">
      <c r="A42" s="50"/>
      <c r="B42" s="50">
        <v>0</v>
      </c>
      <c r="C42" s="50"/>
      <c r="D42" s="50"/>
      <c r="E42" s="50">
        <v>0</v>
      </c>
      <c r="F42" s="85">
        <f>SUM(A42:E42)</f>
        <v>0</v>
      </c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X46"/>
  <sheetViews>
    <sheetView workbookViewId="0">
      <pane ySplit="2" topLeftCell="A33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 t="s">
        <v>190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21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0</v>
      </c>
      <c r="D7" s="50"/>
      <c r="E7" s="50">
        <v>10</v>
      </c>
      <c r="F7" s="157">
        <f>SUM(A7:E7)</f>
        <v>60</v>
      </c>
      <c r="G7" s="157">
        <f>+H7-F7</f>
        <v>40</v>
      </c>
      <c r="H7" s="74">
        <v>100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0</v>
      </c>
      <c r="W7" s="68">
        <f>+X7-V7</f>
        <v>18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500</v>
      </c>
      <c r="C12" s="50">
        <v>0</v>
      </c>
      <c r="D12" s="50"/>
      <c r="E12" s="50">
        <v>0</v>
      </c>
      <c r="F12" s="157">
        <f>SUM(A12:E12)</f>
        <v>500</v>
      </c>
      <c r="G12" s="157">
        <f>+H12-F12</f>
        <v>200</v>
      </c>
      <c r="H12" s="74">
        <v>700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68">
        <f>SUM(J12:U12)</f>
        <v>0</v>
      </c>
      <c r="W12" s="68">
        <f>+X12-V12</f>
        <v>24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5" t="s">
        <v>92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0</v>
      </c>
      <c r="B18" s="50">
        <v>0</v>
      </c>
      <c r="C18" s="50">
        <v>0</v>
      </c>
      <c r="D18" s="50"/>
      <c r="E18" s="50">
        <v>0</v>
      </c>
      <c r="F18" s="157">
        <f>SUM(A18:E18)</f>
        <v>0</v>
      </c>
      <c r="G18" s="157">
        <f>+H18-F18</f>
        <v>30</v>
      </c>
      <c r="H18" s="74">
        <v>30</v>
      </c>
      <c r="I18" s="51"/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368">
        <f>SUM(J18:U18)</f>
        <v>0</v>
      </c>
      <c r="W18" s="68">
        <f>+X18-V18</f>
        <v>24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5" t="s">
        <v>92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0</v>
      </c>
      <c r="C23" s="50">
        <v>0</v>
      </c>
      <c r="D23" s="50"/>
      <c r="E23" s="50">
        <v>0</v>
      </c>
      <c r="F23" s="157">
        <f>SUM(A23:E23)</f>
        <v>0</v>
      </c>
      <c r="G23" s="157">
        <f>+H23-F23</f>
        <v>15</v>
      </c>
      <c r="H23" s="74">
        <v>15</v>
      </c>
      <c r="I23" s="51"/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157">
        <f>SUM(J23:U23)</f>
        <v>0</v>
      </c>
      <c r="W23" s="68">
        <f>+X23-V23</f>
        <v>24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157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0</v>
      </c>
      <c r="B28" s="50" t="s">
        <v>164</v>
      </c>
      <c r="C28" s="50" t="s">
        <v>164</v>
      </c>
      <c r="D28" s="50">
        <v>0</v>
      </c>
      <c r="E28" s="50">
        <v>0</v>
      </c>
      <c r="F28" s="85">
        <f>SUM(A28:E28)</f>
        <v>0</v>
      </c>
      <c r="G28" s="157">
        <f>+H28-F28</f>
        <v>1515</v>
      </c>
      <c r="H28" s="74">
        <f>15+200+1300</f>
        <v>1515</v>
      </c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67">
        <v>24</v>
      </c>
    </row>
    <row r="29" spans="1:24" ht="19.5" thickBot="1" x14ac:dyDescent="0.35">
      <c r="A29" s="362">
        <f>+'049'!A30</f>
        <v>0</v>
      </c>
      <c r="B29" s="362"/>
      <c r="C29" s="362"/>
      <c r="D29" s="362"/>
      <c r="E29" s="362"/>
      <c r="F29" s="363">
        <f>+F23+F18+F12+F7</f>
        <v>560</v>
      </c>
      <c r="G29" s="363">
        <f>+V23+V18+V12+V7</f>
        <v>0</v>
      </c>
      <c r="H29" s="74"/>
      <c r="I29" s="51"/>
      <c r="J29" s="54"/>
      <c r="K29" s="162">
        <f>+F28</f>
        <v>0</v>
      </c>
      <c r="L29" s="163">
        <f>+V28</f>
        <v>0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+G23+G18+G12+G7</f>
        <v>285</v>
      </c>
      <c r="G30" s="128"/>
      <c r="H30" s="128"/>
      <c r="I30" s="60"/>
      <c r="K30" s="166">
        <f>+G28</f>
        <v>1515</v>
      </c>
      <c r="L30" s="167">
        <f>+W28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+W23+W18+W12+W7</f>
        <v>90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157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>
        <v>0</v>
      </c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157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/>
      <c r="C41" s="50"/>
      <c r="D41" s="50">
        <v>0</v>
      </c>
      <c r="E41" s="50">
        <v>0</v>
      </c>
      <c r="F41" s="85">
        <f>SUM(A41:E41)</f>
        <v>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X46"/>
  <sheetViews>
    <sheetView workbookViewId="0">
      <pane ySplit="3" topLeftCell="A34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50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73" t="s">
        <v>20</v>
      </c>
      <c r="B2" s="373"/>
      <c r="C2" s="373"/>
      <c r="D2" s="373"/>
      <c r="E2" s="373"/>
      <c r="F2" s="335"/>
      <c r="G2" s="356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50</v>
      </c>
      <c r="B12" s="50">
        <v>600</v>
      </c>
      <c r="C12" s="50">
        <v>20</v>
      </c>
      <c r="D12" s="50"/>
      <c r="E12" s="50">
        <v>0</v>
      </c>
      <c r="F12" s="157">
        <f>SUM(A12:E12)</f>
        <v>670</v>
      </c>
      <c r="G12" s="157">
        <f>+H12-F12</f>
        <v>30</v>
      </c>
      <c r="H12" s="74">
        <v>700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68">
        <f>SUM(J12:U12)</f>
        <v>0</v>
      </c>
      <c r="W12" s="68">
        <f>+X12-V12</f>
        <v>24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368">
        <f>SUM(J18:U18)</f>
        <v>0</v>
      </c>
      <c r="W18" s="68">
        <f>+X18-V18</f>
        <v>24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15</v>
      </c>
      <c r="B23" s="50">
        <v>0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157">
        <f>SUM(J23:U23)</f>
        <v>0</v>
      </c>
      <c r="W23" s="68">
        <f>+X23-V23</f>
        <v>24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0</v>
      </c>
      <c r="C28" s="50">
        <v>284</v>
      </c>
      <c r="D28" s="50">
        <v>200</v>
      </c>
      <c r="E28" s="50">
        <v>0</v>
      </c>
      <c r="F28" s="85">
        <f>SUM(A28:E28)</f>
        <v>499</v>
      </c>
      <c r="G28" s="157">
        <f>+H28-F28</f>
        <v>1539.53</v>
      </c>
      <c r="H28" s="74">
        <f>15+50+473.53+200+1300</f>
        <v>2038.53</v>
      </c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67">
        <v>24</v>
      </c>
    </row>
    <row r="29" spans="1:24" ht="19.5" thickBot="1" x14ac:dyDescent="0.35">
      <c r="A29" s="362">
        <f>+'0084'!A28</f>
        <v>0</v>
      </c>
      <c r="B29" s="362"/>
      <c r="C29" s="362"/>
      <c r="D29" s="362"/>
      <c r="E29" s="362"/>
      <c r="F29" s="363">
        <f>+F23+F18+F12+F7</f>
        <v>815</v>
      </c>
      <c r="G29" s="363">
        <f>+V23+V18+V12+V7</f>
        <v>18</v>
      </c>
      <c r="H29" s="74"/>
      <c r="I29" s="51"/>
      <c r="J29" s="54"/>
      <c r="K29" s="162">
        <f>+F28</f>
        <v>499</v>
      </c>
      <c r="L29" s="163">
        <f>+V28</f>
        <v>0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+G23+G18+G12+G7</f>
        <v>30</v>
      </c>
      <c r="G30" s="128"/>
      <c r="H30" s="128"/>
      <c r="I30" s="60"/>
      <c r="J30" s="257"/>
      <c r="K30" s="166">
        <f>+G28</f>
        <v>1539.53</v>
      </c>
      <c r="L30" s="167">
        <f>+W28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+W23+W18+W12+W7</f>
        <v>72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>
        <v>0</v>
      </c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198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>
        <v>35</v>
      </c>
      <c r="B41" s="50">
        <v>0</v>
      </c>
      <c r="C41" s="50"/>
      <c r="D41" s="50"/>
      <c r="E41" s="50">
        <v>0</v>
      </c>
      <c r="F41" s="85">
        <f>SUM(A41:E41)</f>
        <v>35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X47"/>
  <sheetViews>
    <sheetView workbookViewId="0">
      <pane ySplit="2" topLeftCell="A37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51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270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0">
        <v>2</v>
      </c>
      <c r="K22" s="50">
        <v>2</v>
      </c>
      <c r="L22" s="50">
        <v>2</v>
      </c>
      <c r="M22" s="50">
        <v>2</v>
      </c>
      <c r="N22" s="50">
        <v>2</v>
      </c>
      <c r="O22" s="50">
        <v>2</v>
      </c>
      <c r="P22" s="50">
        <v>2</v>
      </c>
      <c r="Q22" s="50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50">
        <v>400</v>
      </c>
      <c r="F27" s="85">
        <f>SUM(A27:E27)</f>
        <v>795</v>
      </c>
      <c r="G27" s="157">
        <f>+H27-F27</f>
        <v>900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67">
        <v>24</v>
      </c>
    </row>
    <row r="28" spans="1:24" ht="18.75" x14ac:dyDescent="0.3">
      <c r="A28" s="362">
        <f>+'0088'!A29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1"/>
      <c r="K28" s="272">
        <f>+F27</f>
        <v>795</v>
      </c>
      <c r="L28" s="378">
        <f>+V27</f>
        <v>24</v>
      </c>
      <c r="M28" s="51"/>
      <c r="N28" s="51"/>
      <c r="O28" s="51"/>
      <c r="P28" s="51"/>
      <c r="Q28" s="51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900</v>
      </c>
      <c r="L30" s="167">
        <f>+W27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210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/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  <c r="X39" s="380"/>
    </row>
    <row r="40" spans="1:24" ht="18.75" x14ac:dyDescent="0.3">
      <c r="A40" s="138" t="s">
        <v>151</v>
      </c>
      <c r="B40" s="138"/>
      <c r="C40" s="138"/>
      <c r="D40" s="138"/>
      <c r="E40" s="138" t="s">
        <v>295</v>
      </c>
      <c r="F40" s="154" t="s">
        <v>87</v>
      </c>
      <c r="G40" s="155" t="s">
        <v>92</v>
      </c>
      <c r="H40" s="156"/>
      <c r="I40" s="57"/>
      <c r="J40" s="100" t="s">
        <v>246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  <c r="X40" s="380"/>
    </row>
    <row r="41" spans="1:24" x14ac:dyDescent="0.25">
      <c r="A41" s="138"/>
      <c r="B41" s="138"/>
      <c r="C41" s="138"/>
      <c r="D41" s="138"/>
      <c r="E41" s="138" t="s">
        <v>302</v>
      </c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  <c r="X41" s="380"/>
    </row>
    <row r="42" spans="1:24" ht="15.75" x14ac:dyDescent="0.25">
      <c r="A42" s="50"/>
      <c r="B42" s="50"/>
      <c r="C42" s="50"/>
      <c r="D42" s="50"/>
      <c r="E42" s="50">
        <v>500</v>
      </c>
      <c r="F42" s="85">
        <f>SUM(A42:E42)</f>
        <v>500</v>
      </c>
      <c r="G42" s="157"/>
      <c r="H42" s="74"/>
      <c r="I42" s="51"/>
      <c r="J42" s="507">
        <v>2</v>
      </c>
      <c r="K42" s="507">
        <v>2</v>
      </c>
      <c r="L42" s="507">
        <v>2</v>
      </c>
      <c r="M42" s="507">
        <v>2</v>
      </c>
      <c r="N42" s="507">
        <v>2</v>
      </c>
      <c r="O42" s="507">
        <v>2</v>
      </c>
      <c r="P42" s="507">
        <v>2</v>
      </c>
      <c r="Q42" s="507">
        <v>2</v>
      </c>
      <c r="R42" s="507">
        <v>2</v>
      </c>
      <c r="S42" s="507"/>
      <c r="T42" s="507"/>
      <c r="U42" s="507">
        <v>0</v>
      </c>
      <c r="V42" s="85">
        <f>SUM(J42:U42)</f>
        <v>18</v>
      </c>
      <c r="W42" s="66">
        <f>+X42-V42</f>
        <v>6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X47"/>
  <sheetViews>
    <sheetView zoomScaleNormal="100" workbookViewId="0">
      <pane ySplit="2" topLeftCell="A36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52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270</v>
      </c>
      <c r="B2" s="364"/>
      <c r="C2" s="364"/>
      <c r="D2" s="364"/>
      <c r="E2" s="364"/>
      <c r="F2" s="347"/>
      <c r="G2" s="347"/>
      <c r="H2" s="347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0">
        <v>2</v>
      </c>
      <c r="K22" s="50">
        <v>2</v>
      </c>
      <c r="L22" s="50">
        <v>2</v>
      </c>
      <c r="M22" s="50">
        <v>2</v>
      </c>
      <c r="N22" s="50">
        <v>2</v>
      </c>
      <c r="O22" s="50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 t="s">
        <v>164</v>
      </c>
      <c r="C27" s="50">
        <v>130</v>
      </c>
      <c r="D27" s="50">
        <v>200</v>
      </c>
      <c r="E27" s="50">
        <v>400</v>
      </c>
      <c r="F27" s="85">
        <f>SUM(A27:E27)</f>
        <v>745</v>
      </c>
      <c r="G27" s="157">
        <f>+H27-F27</f>
        <v>900</v>
      </c>
      <c r="H27" s="74">
        <f>15+130+200+1300</f>
        <v>1645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67">
        <v>24</v>
      </c>
    </row>
    <row r="28" spans="1:24" ht="18.75" x14ac:dyDescent="0.3">
      <c r="A28" s="362">
        <f>+'051'!A28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1"/>
      <c r="K28" s="272">
        <f>+F27</f>
        <v>745</v>
      </c>
      <c r="L28" s="378">
        <f>+V27</f>
        <v>24</v>
      </c>
      <c r="M28" s="51"/>
      <c r="N28" s="51"/>
      <c r="O28" s="51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J29" s="256"/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J30" s="257"/>
      <c r="K30" s="166">
        <f>+G27</f>
        <v>900</v>
      </c>
      <c r="L30" s="167">
        <f>+W27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/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  <c r="X39" s="380"/>
    </row>
    <row r="40" spans="1:24" ht="18.75" x14ac:dyDescent="0.3">
      <c r="A40" s="138" t="s">
        <v>151</v>
      </c>
      <c r="B40" s="138"/>
      <c r="C40" s="138"/>
      <c r="D40" s="138"/>
      <c r="E40" s="138" t="s">
        <v>295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  <c r="X40" s="380"/>
    </row>
    <row r="41" spans="1:24" x14ac:dyDescent="0.25">
      <c r="A41" s="138"/>
      <c r="B41" s="138"/>
      <c r="C41" s="138"/>
      <c r="D41" s="138"/>
      <c r="E41" s="138" t="s">
        <v>302</v>
      </c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  <c r="X41" s="380"/>
    </row>
    <row r="42" spans="1:24" ht="15.75" x14ac:dyDescent="0.25">
      <c r="A42" s="50"/>
      <c r="B42" s="50"/>
      <c r="C42" s="50"/>
      <c r="D42" s="50"/>
      <c r="E42" s="50">
        <v>500</v>
      </c>
      <c r="F42" s="85">
        <f>SUM(A42:E42)</f>
        <v>500</v>
      </c>
      <c r="G42" s="157"/>
      <c r="H42" s="74"/>
      <c r="I42" s="51"/>
      <c r="J42" s="507">
        <v>2</v>
      </c>
      <c r="K42" s="507">
        <v>2</v>
      </c>
      <c r="L42" s="507">
        <v>2</v>
      </c>
      <c r="M42" s="507">
        <v>2</v>
      </c>
      <c r="N42" s="507">
        <v>2</v>
      </c>
      <c r="O42" s="507">
        <v>2</v>
      </c>
      <c r="P42" s="507">
        <v>2</v>
      </c>
      <c r="Q42" s="507">
        <v>2</v>
      </c>
      <c r="R42" s="507">
        <v>2</v>
      </c>
      <c r="S42" s="507">
        <v>0</v>
      </c>
      <c r="T42" s="507"/>
      <c r="U42" s="507"/>
      <c r="V42" s="85">
        <f>SUM(J42:U42)</f>
        <v>18</v>
      </c>
      <c r="W42" s="66">
        <f>+X42-V42</f>
        <v>6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X48"/>
  <sheetViews>
    <sheetView workbookViewId="0">
      <pane ySplit="2" topLeftCell="A37" activePane="bottomLeft" state="frozen"/>
      <selection pane="bottomLeft" activeCell="A45" sqref="A45:XFD48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53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166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16</v>
      </c>
      <c r="W7" s="68">
        <f>+X7-V7</f>
        <v>2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>
        <v>0</v>
      </c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5.75" x14ac:dyDescent="0.25">
      <c r="A27" s="50">
        <v>0</v>
      </c>
      <c r="B27" s="50">
        <v>50</v>
      </c>
      <c r="C27" s="50">
        <v>130</v>
      </c>
      <c r="D27" s="50">
        <v>200</v>
      </c>
      <c r="E27" s="50">
        <v>300</v>
      </c>
      <c r="F27" s="85">
        <f>SUM(A27:E27)</f>
        <v>680</v>
      </c>
      <c r="G27" s="157">
        <f>+H27-F27</f>
        <v>1015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67">
        <v>24</v>
      </c>
    </row>
    <row r="28" spans="1:24" ht="16.5" thickBot="1" x14ac:dyDescent="0.3">
      <c r="A28" s="51"/>
      <c r="B28" s="51"/>
      <c r="C28" s="51"/>
      <c r="D28" s="51"/>
      <c r="E28" s="51"/>
      <c r="F28" s="74"/>
      <c r="G28" s="74"/>
      <c r="H28" s="74"/>
      <c r="I28" s="51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8.75" x14ac:dyDescent="0.3">
      <c r="A29" s="362">
        <f>+'063'!A29</f>
        <v>0</v>
      </c>
      <c r="B29" s="362"/>
      <c r="C29" s="362"/>
      <c r="D29" s="362"/>
      <c r="E29" s="362"/>
      <c r="F29" s="363">
        <f>+F22+F17+F12+F7</f>
        <v>845</v>
      </c>
      <c r="G29" s="363">
        <f>+V22+V17+V12+V7</f>
        <v>88</v>
      </c>
      <c r="H29" s="74"/>
      <c r="I29" s="51"/>
      <c r="J29" s="54"/>
      <c r="K29" s="162">
        <f>+F27</f>
        <v>680</v>
      </c>
      <c r="L29" s="163">
        <f>+V27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5.75" thickBot="1" x14ac:dyDescent="0.3">
      <c r="K30" s="164"/>
      <c r="L30" s="16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+G22+G17+G12+G7</f>
        <v>0</v>
      </c>
      <c r="G31" s="128"/>
      <c r="H31" s="128"/>
      <c r="I31" s="60"/>
      <c r="K31" s="166">
        <f>+G27</f>
        <v>1015</v>
      </c>
      <c r="L31" s="167">
        <f>+W27</f>
        <v>0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+W22+W17+W12+W7</f>
        <v>2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  <c r="X34" s="380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100" t="s">
        <v>198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  <c r="X35" s="380"/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  <c r="X36" s="380"/>
    </row>
    <row r="37" spans="1:24" ht="15.75" x14ac:dyDescent="0.25">
      <c r="A37" s="50">
        <v>0</v>
      </c>
      <c r="B37" s="50"/>
      <c r="C37" s="50"/>
      <c r="D37" s="50">
        <v>0</v>
      </c>
      <c r="E37" s="50">
        <v>0</v>
      </c>
      <c r="F37" s="85">
        <f>SUM(A37:E37)</f>
        <v>0</v>
      </c>
      <c r="G37" s="157"/>
      <c r="H37" s="74"/>
      <c r="I37" s="51"/>
      <c r="J37" s="507">
        <v>2</v>
      </c>
      <c r="K37" s="507">
        <v>2</v>
      </c>
      <c r="L37" s="507">
        <v>2</v>
      </c>
      <c r="M37" s="507">
        <v>2</v>
      </c>
      <c r="N37" s="507">
        <v>2</v>
      </c>
      <c r="O37" s="507">
        <v>2</v>
      </c>
      <c r="P37" s="507">
        <v>2</v>
      </c>
      <c r="Q37" s="507">
        <v>2</v>
      </c>
      <c r="R37" s="507">
        <v>2</v>
      </c>
      <c r="S37" s="507">
        <v>2</v>
      </c>
      <c r="T37" s="507">
        <v>2</v>
      </c>
      <c r="U37" s="507">
        <v>2</v>
      </c>
      <c r="V37" s="85">
        <f>SUM(J37:U37)</f>
        <v>24</v>
      </c>
      <c r="W37" s="66">
        <f>+X37-V37</f>
        <v>0</v>
      </c>
      <c r="X37" s="380">
        <v>24</v>
      </c>
    </row>
    <row r="39" spans="1:24" ht="18.75" x14ac:dyDescent="0.3">
      <c r="A39" s="98" t="s">
        <v>81</v>
      </c>
      <c r="B39" s="99"/>
      <c r="C39" s="99"/>
      <c r="D39" s="99"/>
      <c r="E39" s="99"/>
      <c r="F39" s="111"/>
      <c r="G39" s="112"/>
      <c r="H39" s="150"/>
      <c r="I39" s="55"/>
      <c r="V39" s="86"/>
      <c r="X39" s="380"/>
    </row>
    <row r="40" spans="1:24" ht="18.75" x14ac:dyDescent="0.3">
      <c r="A40" s="98" t="s">
        <v>229</v>
      </c>
      <c r="B40" s="99"/>
      <c r="C40" s="99"/>
      <c r="D40" s="99"/>
      <c r="E40" s="99"/>
      <c r="F40" s="111"/>
      <c r="G40" s="112"/>
      <c r="H40" s="150"/>
      <c r="I40" s="55"/>
      <c r="V40" s="86"/>
      <c r="X40" s="380"/>
    </row>
    <row r="41" spans="1:24" ht="18.75" x14ac:dyDescent="0.3">
      <c r="A41" s="138" t="s">
        <v>151</v>
      </c>
      <c r="B41" s="138"/>
      <c r="C41" s="138"/>
      <c r="D41" s="138"/>
      <c r="E41" s="138" t="s">
        <v>149</v>
      </c>
      <c r="F41" s="154" t="s">
        <v>87</v>
      </c>
      <c r="G41" s="155" t="s">
        <v>92</v>
      </c>
      <c r="H41" s="156"/>
      <c r="I41" s="57"/>
      <c r="J41" s="100" t="s">
        <v>233</v>
      </c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345"/>
      <c r="V41" s="84" t="s">
        <v>87</v>
      </c>
      <c r="W41" s="73" t="s">
        <v>92</v>
      </c>
      <c r="X41" s="380"/>
    </row>
    <row r="42" spans="1:24" x14ac:dyDescent="0.25">
      <c r="A42" s="138"/>
      <c r="B42" s="138"/>
      <c r="C42" s="138"/>
      <c r="D42" s="138"/>
      <c r="E42" s="138" t="s">
        <v>302</v>
      </c>
      <c r="F42" s="154"/>
      <c r="G42" s="155" t="s">
        <v>84</v>
      </c>
      <c r="H42" s="156"/>
      <c r="I42" s="57"/>
      <c r="J42" s="46" t="s">
        <v>95</v>
      </c>
      <c r="K42" s="46" t="s">
        <v>96</v>
      </c>
      <c r="L42" s="46" t="s">
        <v>97</v>
      </c>
      <c r="M42" s="46" t="s">
        <v>98</v>
      </c>
      <c r="N42" s="46" t="s">
        <v>99</v>
      </c>
      <c r="O42" s="46" t="s">
        <v>100</v>
      </c>
      <c r="P42" s="46" t="s">
        <v>101</v>
      </c>
      <c r="Q42" s="46" t="s">
        <v>102</v>
      </c>
      <c r="R42" s="47" t="s">
        <v>103</v>
      </c>
      <c r="S42" s="46" t="s">
        <v>104</v>
      </c>
      <c r="T42" s="47" t="s">
        <v>105</v>
      </c>
      <c r="U42" s="46" t="s">
        <v>106</v>
      </c>
      <c r="V42" s="84"/>
      <c r="W42" s="66" t="s">
        <v>84</v>
      </c>
      <c r="X42" s="380"/>
    </row>
    <row r="43" spans="1:24" ht="15.75" x14ac:dyDescent="0.25">
      <c r="A43" s="50">
        <v>0</v>
      </c>
      <c r="B43" s="50"/>
      <c r="C43" s="50"/>
      <c r="D43" s="50">
        <v>0</v>
      </c>
      <c r="E43" s="50">
        <v>500</v>
      </c>
      <c r="F43" s="85">
        <f>SUM(A43:E43)</f>
        <v>500</v>
      </c>
      <c r="G43" s="157"/>
      <c r="H43" s="74"/>
      <c r="I43" s="51"/>
      <c r="J43" s="507">
        <v>2</v>
      </c>
      <c r="K43" s="507">
        <v>2</v>
      </c>
      <c r="L43" s="507">
        <v>2</v>
      </c>
      <c r="M43" s="507">
        <v>2</v>
      </c>
      <c r="N43" s="507">
        <v>2</v>
      </c>
      <c r="O43" s="507">
        <v>2</v>
      </c>
      <c r="P43" s="507">
        <v>2</v>
      </c>
      <c r="Q43" s="507">
        <v>2</v>
      </c>
      <c r="R43" s="507">
        <v>2</v>
      </c>
      <c r="S43" s="507">
        <v>2</v>
      </c>
      <c r="T43" s="507">
        <v>2</v>
      </c>
      <c r="U43" s="507">
        <v>2</v>
      </c>
      <c r="V43" s="85">
        <f>SUM(J43:U43)</f>
        <v>24</v>
      </c>
      <c r="W43" s="66">
        <f>+X43-V43</f>
        <v>0</v>
      </c>
      <c r="X43" s="380">
        <v>24</v>
      </c>
    </row>
    <row r="45" spans="1:24" customFormat="1" ht="18.75" x14ac:dyDescent="0.3">
      <c r="A45" s="545" t="s">
        <v>325</v>
      </c>
      <c r="B45" s="546"/>
      <c r="C45" s="546"/>
      <c r="D45" s="546"/>
      <c r="E45" s="546"/>
      <c r="F45" s="111"/>
      <c r="G45" s="112"/>
      <c r="H45" s="150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70"/>
      <c r="W45" s="71"/>
      <c r="X45" s="380"/>
    </row>
    <row r="46" spans="1:24" customFormat="1" ht="18.75" x14ac:dyDescent="0.3">
      <c r="A46" s="138" t="s">
        <v>151</v>
      </c>
      <c r="B46" s="138"/>
      <c r="C46" s="138"/>
      <c r="D46" s="138" t="s">
        <v>326</v>
      </c>
      <c r="E46" s="138"/>
      <c r="F46" s="154" t="s">
        <v>87</v>
      </c>
      <c r="G46" s="155" t="s">
        <v>92</v>
      </c>
      <c r="H46" s="156"/>
      <c r="I46" s="49"/>
      <c r="J46" s="547" t="s">
        <v>322</v>
      </c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84" t="s">
        <v>87</v>
      </c>
      <c r="W46" s="73" t="s">
        <v>92</v>
      </c>
      <c r="X46" s="380"/>
    </row>
    <row r="47" spans="1:24" customFormat="1" x14ac:dyDescent="0.25">
      <c r="A47" s="138"/>
      <c r="B47" s="138"/>
      <c r="C47" s="138"/>
      <c r="D47" s="138"/>
      <c r="E47" s="138"/>
      <c r="F47" s="154"/>
      <c r="G47" s="155" t="s">
        <v>84</v>
      </c>
      <c r="H47" s="156"/>
      <c r="I47" s="49"/>
      <c r="J47" s="46" t="s">
        <v>95</v>
      </c>
      <c r="K47" s="46" t="s">
        <v>96</v>
      </c>
      <c r="L47" s="46" t="s">
        <v>97</v>
      </c>
      <c r="M47" s="46" t="s">
        <v>98</v>
      </c>
      <c r="N47" s="46" t="s">
        <v>99</v>
      </c>
      <c r="O47" s="46" t="s">
        <v>100</v>
      </c>
      <c r="P47" s="46" t="s">
        <v>101</v>
      </c>
      <c r="Q47" s="46" t="s">
        <v>102</v>
      </c>
      <c r="R47" s="47" t="s">
        <v>103</v>
      </c>
      <c r="S47" s="46" t="s">
        <v>104</v>
      </c>
      <c r="T47" s="47" t="s">
        <v>105</v>
      </c>
      <c r="U47" s="46" t="s">
        <v>106</v>
      </c>
      <c r="V47" s="84"/>
      <c r="W47" s="66" t="s">
        <v>84</v>
      </c>
      <c r="X47" s="380"/>
    </row>
    <row r="48" spans="1:24" customFormat="1" ht="15.75" x14ac:dyDescent="0.25">
      <c r="A48" s="50"/>
      <c r="B48" s="50">
        <v>0</v>
      </c>
      <c r="C48" s="50"/>
      <c r="D48" s="50">
        <v>0</v>
      </c>
      <c r="E48" s="50"/>
      <c r="F48" s="85"/>
      <c r="G48" s="157"/>
      <c r="H48" s="74"/>
      <c r="I48" s="49"/>
      <c r="J48" s="507">
        <v>0</v>
      </c>
      <c r="K48" s="507">
        <v>0</v>
      </c>
      <c r="L48" s="507">
        <v>0</v>
      </c>
      <c r="M48" s="507">
        <v>0</v>
      </c>
      <c r="N48" s="507">
        <v>0</v>
      </c>
      <c r="O48" s="507">
        <v>0</v>
      </c>
      <c r="P48" s="507">
        <v>0</v>
      </c>
      <c r="Q48" s="507">
        <v>0</v>
      </c>
      <c r="R48" s="507">
        <v>0</v>
      </c>
      <c r="S48" s="507">
        <v>0</v>
      </c>
      <c r="T48" s="507">
        <v>0</v>
      </c>
      <c r="U48" s="507">
        <v>0</v>
      </c>
      <c r="V48" s="85">
        <f>SUM(J48:U48)</f>
        <v>0</v>
      </c>
      <c r="W48" s="66">
        <f>+X48-V48</f>
        <v>24</v>
      </c>
      <c r="X48" s="380">
        <v>24</v>
      </c>
    </row>
  </sheetData>
  <mergeCells count="2">
    <mergeCell ref="A45:E45"/>
    <mergeCell ref="J46:U4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X45"/>
  <sheetViews>
    <sheetView workbookViewId="0">
      <pane ySplit="2" topLeftCell="A30" activePane="bottomLeft" state="frozen"/>
      <selection pane="bottomLeft" activeCell="A42" sqref="A42:XFD45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54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57</v>
      </c>
      <c r="B2" s="364"/>
      <c r="C2" s="364"/>
      <c r="D2" s="364"/>
      <c r="E2" s="364"/>
      <c r="F2" s="347"/>
      <c r="G2" s="347"/>
      <c r="H2" s="347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/>
      <c r="C7" s="50"/>
      <c r="D7" s="50"/>
      <c r="E7" s="50">
        <v>10</v>
      </c>
      <c r="F7" s="157">
        <f>SUM(A7:E7)</f>
        <v>20</v>
      </c>
      <c r="G7" s="157">
        <f>+H7-F7</f>
        <v>80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600</v>
      </c>
      <c r="B12" s="50">
        <v>0</v>
      </c>
      <c r="C12" s="50">
        <v>0</v>
      </c>
      <c r="D12" s="50"/>
      <c r="E12" s="50">
        <v>0</v>
      </c>
      <c r="F12" s="157">
        <f>SUM(A12:E12)</f>
        <v>600</v>
      </c>
      <c r="G12" s="157">
        <f>+H12-F12</f>
        <v>100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0</v>
      </c>
      <c r="V12" s="368">
        <f>SUM(J12:U12)</f>
        <v>22</v>
      </c>
      <c r="W12" s="68">
        <f>+X12-V12</f>
        <v>2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0</v>
      </c>
      <c r="C17" s="50">
        <v>0</v>
      </c>
      <c r="D17" s="50"/>
      <c r="E17" s="50">
        <v>0</v>
      </c>
      <c r="F17" s="157">
        <f>SUM(A17:E17)</f>
        <v>5</v>
      </c>
      <c r="G17" s="157">
        <f>+H17-F17</f>
        <v>25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0</v>
      </c>
      <c r="C22" s="50">
        <v>0</v>
      </c>
      <c r="D22" s="50"/>
      <c r="E22" s="50">
        <v>0</v>
      </c>
      <c r="F22" s="157">
        <f>SUM(A22:E22)</f>
        <v>0</v>
      </c>
      <c r="G22" s="157">
        <f>+H22-F22</f>
        <v>15</v>
      </c>
      <c r="H22" s="74">
        <v>15</v>
      </c>
      <c r="I22" s="51"/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157">
        <f>SUM(J22:U22)</f>
        <v>0</v>
      </c>
      <c r="W22" s="68">
        <f>+X22-V22</f>
        <v>24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0</v>
      </c>
      <c r="B27" s="50">
        <v>0</v>
      </c>
      <c r="C27" s="50">
        <v>130</v>
      </c>
      <c r="D27" s="50">
        <v>30</v>
      </c>
      <c r="E27" s="50">
        <v>0</v>
      </c>
      <c r="F27" s="85">
        <f>SUM(A27:E27)</f>
        <v>160</v>
      </c>
      <c r="G27" s="157">
        <f>+H27-F27</f>
        <v>1535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ht="19.5" thickBot="1" x14ac:dyDescent="0.35">
      <c r="A28" s="362">
        <f>+'055'!A28</f>
        <v>0</v>
      </c>
      <c r="B28" s="362"/>
      <c r="C28" s="362"/>
      <c r="D28" s="362"/>
      <c r="E28" s="362"/>
      <c r="F28" s="363">
        <f>+F22+F17+F12+F7</f>
        <v>625</v>
      </c>
      <c r="G28" s="363">
        <f>+V22+V17+V12+V7</f>
        <v>64</v>
      </c>
      <c r="H28" s="74"/>
      <c r="I28" s="51"/>
      <c r="J28" s="54"/>
      <c r="K28" s="162">
        <f>+F27</f>
        <v>160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220</v>
      </c>
      <c r="G29" s="128"/>
      <c r="H29" s="128"/>
      <c r="I29" s="60"/>
      <c r="K29" s="166">
        <f>+G27</f>
        <v>1535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26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>
        <v>0</v>
      </c>
      <c r="C35" s="50"/>
      <c r="D35" s="50"/>
      <c r="E35" s="50">
        <v>0</v>
      </c>
      <c r="F35" s="85">
        <f>SUM(A35:E35)</f>
        <v>35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 t="s">
        <v>272</v>
      </c>
      <c r="E38" s="138" t="s">
        <v>310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>
        <v>270</v>
      </c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30</v>
      </c>
      <c r="B40" s="50">
        <v>0</v>
      </c>
      <c r="C40" s="50"/>
      <c r="D40" s="50"/>
      <c r="E40" s="50">
        <v>500</v>
      </c>
      <c r="F40" s="85">
        <f>SUM(A40:E40)</f>
        <v>530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X45"/>
  <sheetViews>
    <sheetView workbookViewId="0">
      <pane ySplit="2" topLeftCell="A30" activePane="bottomLeft" state="frozen"/>
      <selection pane="bottomLeft" activeCell="A42" sqref="A42:XFD45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55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29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/>
      <c r="T7" s="50"/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0</v>
      </c>
      <c r="D17" s="50"/>
      <c r="E17" s="50">
        <v>0</v>
      </c>
      <c r="F17" s="157">
        <f>SUM(A17:E17)</f>
        <v>20</v>
      </c>
      <c r="G17" s="157">
        <f>+H17-F17</f>
        <v>10</v>
      </c>
      <c r="H17" s="74">
        <v>30</v>
      </c>
      <c r="I17" s="51"/>
      <c r="J17" s="50">
        <v>0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22</v>
      </c>
      <c r="W17" s="68">
        <f>+X17-V17</f>
        <v>2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114</v>
      </c>
      <c r="D27" s="50">
        <v>200</v>
      </c>
      <c r="E27" s="50">
        <v>300</v>
      </c>
      <c r="F27" s="85">
        <f>SUM(A27:E27)</f>
        <v>679</v>
      </c>
      <c r="G27" s="157">
        <f>+H27-F27</f>
        <v>1016</v>
      </c>
      <c r="H27" s="74">
        <f>15+50+130+200+1300</f>
        <v>1695</v>
      </c>
      <c r="I27" s="51"/>
      <c r="J27" s="58">
        <v>0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22</v>
      </c>
      <c r="W27" s="66">
        <f>+X27-V27</f>
        <v>2</v>
      </c>
      <c r="X27" s="67">
        <v>24</v>
      </c>
    </row>
    <row r="28" spans="1:24" ht="19.5" thickBot="1" x14ac:dyDescent="0.35">
      <c r="A28" s="362">
        <f>+'056'!A32</f>
        <v>0</v>
      </c>
      <c r="B28" s="362"/>
      <c r="C28" s="362"/>
      <c r="D28" s="362"/>
      <c r="E28" s="362"/>
      <c r="F28" s="363">
        <f>+F22+F17+F12+F7</f>
        <v>835</v>
      </c>
      <c r="G28" s="363">
        <f>+V22+V17+V12+V7</f>
        <v>88</v>
      </c>
      <c r="H28" s="74"/>
      <c r="I28" s="51"/>
      <c r="J28" s="54"/>
      <c r="K28" s="162">
        <f>+F27</f>
        <v>679</v>
      </c>
      <c r="L28" s="163">
        <f>+V27</f>
        <v>22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++G22+G17+G12+G7</f>
        <v>10</v>
      </c>
      <c r="G29" s="128"/>
      <c r="H29" s="128"/>
      <c r="I29" s="60"/>
      <c r="K29" s="166">
        <f>+G27</f>
        <v>1016</v>
      </c>
      <c r="L29" s="167">
        <f>+W27</f>
        <v>2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2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/>
      <c r="C35" s="50"/>
      <c r="D35" s="50"/>
      <c r="E35" s="50">
        <v>0</v>
      </c>
      <c r="F35" s="85">
        <f>SUM(A35:E35)</f>
        <v>35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 t="s">
        <v>271</v>
      </c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>
        <v>270</v>
      </c>
      <c r="E39" s="138"/>
      <c r="F39" s="154"/>
      <c r="G39" s="155" t="s">
        <v>84</v>
      </c>
      <c r="H39" s="156"/>
      <c r="I39" s="57"/>
      <c r="J39" s="46"/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/>
      <c r="B40" s="50"/>
      <c r="C40" s="50"/>
      <c r="D40" s="50">
        <v>270</v>
      </c>
      <c r="E40" s="50">
        <v>0</v>
      </c>
      <c r="F40" s="85">
        <f>SUM(A40:E40)</f>
        <v>270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X49"/>
  <sheetViews>
    <sheetView workbookViewId="0">
      <pane ySplit="2" topLeftCell="A33" activePane="bottomLeft" state="frozen"/>
      <selection pane="bottomLeft" activeCell="A46" sqref="A46:XFD49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56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28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2" t="s">
        <v>83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600</v>
      </c>
      <c r="B13" s="50">
        <v>0</v>
      </c>
      <c r="C13" s="50">
        <v>100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0</v>
      </c>
      <c r="S13" s="50">
        <v>0</v>
      </c>
      <c r="T13" s="50">
        <v>0</v>
      </c>
      <c r="U13" s="50">
        <v>0</v>
      </c>
      <c r="V13" s="368">
        <f>SUM(J13:U13)</f>
        <v>16</v>
      </c>
      <c r="W13" s="68">
        <f>+X13-V13</f>
        <v>8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2" t="s">
        <v>83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0</v>
      </c>
      <c r="B19" s="50">
        <v>0</v>
      </c>
      <c r="C19" s="50">
        <v>0</v>
      </c>
      <c r="D19" s="50"/>
      <c r="E19" s="50">
        <v>0</v>
      </c>
      <c r="F19" s="157">
        <f>SUM(A19:E19)</f>
        <v>0</v>
      </c>
      <c r="G19" s="157">
        <f>+H19-F19</f>
        <v>30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2" t="s">
        <v>83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0">
        <v>2</v>
      </c>
      <c r="K25" s="50">
        <v>2</v>
      </c>
      <c r="L25" s="50">
        <v>2</v>
      </c>
      <c r="M25" s="50">
        <v>2</v>
      </c>
      <c r="N25" s="50">
        <v>2</v>
      </c>
      <c r="O25" s="58">
        <v>2</v>
      </c>
      <c r="P25" s="58">
        <v>2</v>
      </c>
      <c r="Q25" s="58">
        <v>2</v>
      </c>
      <c r="R25" s="58">
        <v>2</v>
      </c>
      <c r="S25" s="58">
        <v>2</v>
      </c>
      <c r="T25" s="58">
        <v>2</v>
      </c>
      <c r="U25" s="58">
        <v>2</v>
      </c>
      <c r="V25" s="157">
        <f>SUM(J25:U25)</f>
        <v>24</v>
      </c>
      <c r="W25" s="68">
        <f>+X25-V25</f>
        <v>0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1"/>
      <c r="K26" s="51"/>
      <c r="L26" s="51"/>
      <c r="M26" s="51"/>
      <c r="N26" s="51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98" t="s">
        <v>81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98" t="s">
        <v>123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100" t="s">
        <v>140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6.5" thickBot="1" x14ac:dyDescent="0.3">
      <c r="A31" s="50">
        <v>15</v>
      </c>
      <c r="B31" s="50">
        <v>50</v>
      </c>
      <c r="C31" s="50">
        <v>130</v>
      </c>
      <c r="D31" s="50">
        <v>200</v>
      </c>
      <c r="E31" s="50">
        <v>800</v>
      </c>
      <c r="F31" s="85">
        <f>SUM(A31:E31)</f>
        <v>1195</v>
      </c>
      <c r="G31" s="157">
        <f>+H31-F31</f>
        <v>500</v>
      </c>
      <c r="H31" s="74">
        <f>15+50+130+200+1300</f>
        <v>1695</v>
      </c>
      <c r="I31" s="51"/>
      <c r="J31" s="58">
        <v>2</v>
      </c>
      <c r="K31" s="58">
        <v>2</v>
      </c>
      <c r="L31" s="58">
        <v>2</v>
      </c>
      <c r="M31" s="58">
        <v>2</v>
      </c>
      <c r="N31" s="58">
        <v>2</v>
      </c>
      <c r="O31" s="58">
        <v>2</v>
      </c>
      <c r="P31" s="58">
        <v>2</v>
      </c>
      <c r="Q31" s="58">
        <v>2</v>
      </c>
      <c r="R31" s="58">
        <v>2</v>
      </c>
      <c r="S31" s="58">
        <v>2</v>
      </c>
      <c r="T31" s="58">
        <v>2</v>
      </c>
      <c r="U31" s="58">
        <v>2</v>
      </c>
      <c r="V31" s="85">
        <f>SUM(J31:U31)</f>
        <v>24</v>
      </c>
      <c r="W31" s="66">
        <f>+X31-V31</f>
        <v>0</v>
      </c>
      <c r="X31" s="67">
        <v>24</v>
      </c>
    </row>
    <row r="32" spans="1:24" ht="19.5" thickBot="1" x14ac:dyDescent="0.35">
      <c r="A32" s="362">
        <f>+'057'!A28</f>
        <v>0</v>
      </c>
      <c r="B32" s="362"/>
      <c r="C32" s="362"/>
      <c r="D32" s="362"/>
      <c r="E32" s="362"/>
      <c r="F32" s="363">
        <f>+F25+F19+F13+F7</f>
        <v>815</v>
      </c>
      <c r="G32" s="363">
        <f>+V25+V19+V13+V7</f>
        <v>82</v>
      </c>
      <c r="H32" s="74"/>
      <c r="I32" s="51"/>
      <c r="J32" s="51"/>
      <c r="K32" s="272">
        <f>+F31</f>
        <v>1195</v>
      </c>
      <c r="L32" s="378">
        <f>+V31</f>
        <v>24</v>
      </c>
      <c r="M32" s="51"/>
      <c r="N32" s="51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9.5" thickBot="1" x14ac:dyDescent="0.35">
      <c r="A33" s="97" t="s">
        <v>94</v>
      </c>
      <c r="B33" s="59"/>
      <c r="C33" s="59"/>
      <c r="D33" s="59"/>
      <c r="E33" s="59"/>
      <c r="F33" s="127">
        <f>++G25+G19+G13+G7</f>
        <v>30</v>
      </c>
      <c r="G33" s="128"/>
      <c r="H33" s="128"/>
      <c r="I33" s="60"/>
      <c r="K33" s="166">
        <f>+G31</f>
        <v>500</v>
      </c>
      <c r="L33" s="167">
        <f>+W31</f>
        <v>0</v>
      </c>
    </row>
    <row r="34" spans="1:24" ht="19.5" thickBot="1" x14ac:dyDescent="0.35">
      <c r="A34" s="97" t="s">
        <v>111</v>
      </c>
      <c r="B34" s="59"/>
      <c r="C34" s="59"/>
      <c r="D34" s="59"/>
      <c r="E34" s="59"/>
      <c r="F34" s="127">
        <f>+W7+W13+W19+W25</f>
        <v>8</v>
      </c>
      <c r="G34" s="130"/>
      <c r="H34" s="130"/>
    </row>
    <row r="35" spans="1:24" ht="18.75" x14ac:dyDescent="0.3">
      <c r="A35" s="98" t="s">
        <v>81</v>
      </c>
      <c r="B35" s="99"/>
      <c r="C35" s="99"/>
      <c r="D35" s="99"/>
      <c r="E35" s="99"/>
      <c r="F35" s="111"/>
      <c r="G35" s="112"/>
      <c r="H35" s="150"/>
      <c r="I35" s="55"/>
      <c r="V35" s="86"/>
      <c r="X35" s="380"/>
    </row>
    <row r="36" spans="1:24" ht="18.75" x14ac:dyDescent="0.3">
      <c r="A36" s="98" t="s">
        <v>195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138" t="s">
        <v>151</v>
      </c>
      <c r="B37" s="138"/>
      <c r="C37" s="138"/>
      <c r="D37" s="138"/>
      <c r="E37" s="138" t="s">
        <v>149</v>
      </c>
      <c r="F37" s="154" t="s">
        <v>87</v>
      </c>
      <c r="G37" s="155" t="s">
        <v>92</v>
      </c>
      <c r="H37" s="156"/>
      <c r="I37" s="57"/>
      <c r="J37" s="100" t="s">
        <v>198</v>
      </c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345"/>
      <c r="V37" s="84" t="s">
        <v>87</v>
      </c>
      <c r="W37" s="73" t="s">
        <v>92</v>
      </c>
      <c r="X37" s="380"/>
    </row>
    <row r="38" spans="1:24" x14ac:dyDescent="0.25">
      <c r="A38" s="138"/>
      <c r="B38" s="138"/>
      <c r="C38" s="138"/>
      <c r="D38" s="138"/>
      <c r="E38" s="138"/>
      <c r="F38" s="154"/>
      <c r="G38" s="155" t="s">
        <v>84</v>
      </c>
      <c r="H38" s="156"/>
      <c r="I38" s="57"/>
      <c r="J38" s="46" t="s">
        <v>95</v>
      </c>
      <c r="K38" s="46" t="s">
        <v>96</v>
      </c>
      <c r="L38" s="46" t="s">
        <v>97</v>
      </c>
      <c r="M38" s="46" t="s">
        <v>98</v>
      </c>
      <c r="N38" s="46" t="s">
        <v>99</v>
      </c>
      <c r="O38" s="46" t="s">
        <v>100</v>
      </c>
      <c r="P38" s="46" t="s">
        <v>101</v>
      </c>
      <c r="Q38" s="46" t="s">
        <v>102</v>
      </c>
      <c r="R38" s="47" t="s">
        <v>103</v>
      </c>
      <c r="S38" s="46" t="s">
        <v>104</v>
      </c>
      <c r="T38" s="47" t="s">
        <v>105</v>
      </c>
      <c r="U38" s="46" t="s">
        <v>106</v>
      </c>
      <c r="V38" s="84"/>
      <c r="W38" s="66" t="s">
        <v>84</v>
      </c>
      <c r="X38" s="380"/>
    </row>
    <row r="39" spans="1:24" ht="15.75" x14ac:dyDescent="0.25">
      <c r="A39" s="50">
        <v>35</v>
      </c>
      <c r="B39" s="50"/>
      <c r="C39" s="50"/>
      <c r="D39" s="50">
        <v>0</v>
      </c>
      <c r="E39" s="50">
        <v>0</v>
      </c>
      <c r="F39" s="85">
        <f>SUM(A39:E39)</f>
        <v>35</v>
      </c>
      <c r="G39" s="157"/>
      <c r="H39" s="74"/>
      <c r="I39" s="51"/>
      <c r="J39" s="507">
        <v>2</v>
      </c>
      <c r="K39" s="507">
        <v>2</v>
      </c>
      <c r="L39" s="507">
        <v>2</v>
      </c>
      <c r="M39" s="507">
        <v>2</v>
      </c>
      <c r="N39" s="507">
        <v>2</v>
      </c>
      <c r="O39" s="507">
        <v>2</v>
      </c>
      <c r="P39" s="507">
        <v>2</v>
      </c>
      <c r="Q39" s="507">
        <v>2</v>
      </c>
      <c r="R39" s="507">
        <v>2</v>
      </c>
      <c r="S39" s="507">
        <v>2</v>
      </c>
      <c r="T39" s="507">
        <v>2</v>
      </c>
      <c r="U39" s="507">
        <v>2</v>
      </c>
      <c r="V39" s="85">
        <f>SUM(J39:U39)</f>
        <v>24</v>
      </c>
      <c r="W39" s="66">
        <f>+X39-V39</f>
        <v>0</v>
      </c>
      <c r="X39" s="380">
        <v>24</v>
      </c>
    </row>
    <row r="40" spans="1:24" ht="18.75" x14ac:dyDescent="0.3">
      <c r="A40" s="98" t="s">
        <v>81</v>
      </c>
      <c r="B40" s="99"/>
      <c r="C40" s="99"/>
      <c r="D40" s="99"/>
      <c r="E40" s="99"/>
      <c r="F40" s="111"/>
      <c r="G40" s="112"/>
      <c r="H40" s="150"/>
      <c r="I40" s="55"/>
      <c r="V40" s="86"/>
      <c r="X40" s="380"/>
    </row>
    <row r="41" spans="1:24" ht="18.75" x14ac:dyDescent="0.3">
      <c r="A41" s="98" t="s">
        <v>229</v>
      </c>
      <c r="B41" s="99"/>
      <c r="C41" s="99"/>
      <c r="D41" s="99"/>
      <c r="E41" s="99"/>
      <c r="F41" s="111"/>
      <c r="G41" s="112"/>
      <c r="H41" s="150"/>
      <c r="I41" s="55"/>
      <c r="V41" s="86"/>
      <c r="X41" s="380"/>
    </row>
    <row r="42" spans="1:24" ht="18.75" x14ac:dyDescent="0.3">
      <c r="A42" s="138" t="s">
        <v>151</v>
      </c>
      <c r="B42" s="138"/>
      <c r="C42" s="138"/>
      <c r="D42" s="138"/>
      <c r="E42" s="138" t="s">
        <v>295</v>
      </c>
      <c r="F42" s="154" t="s">
        <v>87</v>
      </c>
      <c r="G42" s="155" t="s">
        <v>92</v>
      </c>
      <c r="H42" s="156"/>
      <c r="I42" s="57"/>
      <c r="J42" s="100" t="s">
        <v>233</v>
      </c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345"/>
      <c r="V42" s="84" t="s">
        <v>87</v>
      </c>
      <c r="W42" s="73" t="s">
        <v>92</v>
      </c>
      <c r="X42" s="380"/>
    </row>
    <row r="43" spans="1:24" x14ac:dyDescent="0.25">
      <c r="A43" s="138"/>
      <c r="B43" s="138"/>
      <c r="C43" s="138"/>
      <c r="D43" s="138"/>
      <c r="E43" s="138"/>
      <c r="F43" s="154"/>
      <c r="G43" s="155" t="s">
        <v>84</v>
      </c>
      <c r="H43" s="156"/>
      <c r="I43" s="57"/>
      <c r="J43" s="46" t="s">
        <v>95</v>
      </c>
      <c r="K43" s="46" t="s">
        <v>96</v>
      </c>
      <c r="L43" s="46" t="s">
        <v>97</v>
      </c>
      <c r="M43" s="46" t="s">
        <v>98</v>
      </c>
      <c r="N43" s="46" t="s">
        <v>99</v>
      </c>
      <c r="O43" s="46" t="s">
        <v>100</v>
      </c>
      <c r="P43" s="46" t="s">
        <v>101</v>
      </c>
      <c r="Q43" s="46" t="s">
        <v>102</v>
      </c>
      <c r="R43" s="47" t="s">
        <v>103</v>
      </c>
      <c r="S43" s="46" t="s">
        <v>104</v>
      </c>
      <c r="T43" s="47" t="s">
        <v>105</v>
      </c>
      <c r="U43" s="46" t="s">
        <v>106</v>
      </c>
      <c r="V43" s="84"/>
      <c r="W43" s="66" t="s">
        <v>84</v>
      </c>
      <c r="X43" s="380"/>
    </row>
    <row r="44" spans="1:24" ht="15.75" x14ac:dyDescent="0.25">
      <c r="A44" s="50">
        <v>30</v>
      </c>
      <c r="B44" s="50"/>
      <c r="C44" s="50"/>
      <c r="D44" s="50">
        <v>0</v>
      </c>
      <c r="E44" s="50">
        <v>500</v>
      </c>
      <c r="F44" s="85">
        <f>SUM(A44:E44)</f>
        <v>530</v>
      </c>
      <c r="G44" s="157"/>
      <c r="H44" s="74"/>
      <c r="I44" s="51"/>
      <c r="J44" s="507">
        <v>0</v>
      </c>
      <c r="K44" s="507">
        <v>0</v>
      </c>
      <c r="L44" s="507">
        <v>0</v>
      </c>
      <c r="M44" s="507">
        <v>0</v>
      </c>
      <c r="N44" s="507">
        <v>0</v>
      </c>
      <c r="O44" s="507">
        <v>0</v>
      </c>
      <c r="P44" s="507">
        <v>0</v>
      </c>
      <c r="Q44" s="507">
        <v>0</v>
      </c>
      <c r="R44" s="507">
        <v>0</v>
      </c>
      <c r="S44" s="507">
        <v>0</v>
      </c>
      <c r="T44" s="507">
        <v>0</v>
      </c>
      <c r="U44" s="507">
        <v>0</v>
      </c>
      <c r="V44" s="85">
        <f>SUM(J44:U44)</f>
        <v>0</v>
      </c>
      <c r="W44" s="66">
        <f>+X44-V44</f>
        <v>24</v>
      </c>
      <c r="X44" s="380">
        <v>24</v>
      </c>
    </row>
    <row r="46" spans="1:24" customFormat="1" ht="18.75" x14ac:dyDescent="0.3">
      <c r="A46" s="545" t="s">
        <v>325</v>
      </c>
      <c r="B46" s="546"/>
      <c r="C46" s="546"/>
      <c r="D46" s="546"/>
      <c r="E46" s="546"/>
      <c r="F46" s="111"/>
      <c r="G46" s="112"/>
      <c r="H46" s="1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70"/>
      <c r="W46" s="71"/>
      <c r="X46" s="380"/>
    </row>
    <row r="47" spans="1:24" customFormat="1" ht="18.75" x14ac:dyDescent="0.3">
      <c r="A47" s="138" t="s">
        <v>151</v>
      </c>
      <c r="B47" s="138"/>
      <c r="C47" s="138"/>
      <c r="D47" s="138" t="s">
        <v>326</v>
      </c>
      <c r="E47" s="138"/>
      <c r="F47" s="154" t="s">
        <v>87</v>
      </c>
      <c r="G47" s="155" t="s">
        <v>92</v>
      </c>
      <c r="H47" s="156"/>
      <c r="I47" s="49"/>
      <c r="J47" s="547" t="s">
        <v>322</v>
      </c>
      <c r="K47" s="547"/>
      <c r="L47" s="547"/>
      <c r="M47" s="547"/>
      <c r="N47" s="547"/>
      <c r="O47" s="547"/>
      <c r="P47" s="547"/>
      <c r="Q47" s="547"/>
      <c r="R47" s="547"/>
      <c r="S47" s="547"/>
      <c r="T47" s="547"/>
      <c r="U47" s="547"/>
      <c r="V47" s="84" t="s">
        <v>87</v>
      </c>
      <c r="W47" s="73" t="s">
        <v>92</v>
      </c>
      <c r="X47" s="380"/>
    </row>
    <row r="48" spans="1:24" customFormat="1" x14ac:dyDescent="0.25">
      <c r="A48" s="138"/>
      <c r="B48" s="138"/>
      <c r="C48" s="138"/>
      <c r="D48" s="138"/>
      <c r="E48" s="138"/>
      <c r="F48" s="154"/>
      <c r="G48" s="155" t="s">
        <v>84</v>
      </c>
      <c r="H48" s="156"/>
      <c r="I48" s="49"/>
      <c r="J48" s="46" t="s">
        <v>95</v>
      </c>
      <c r="K48" s="46" t="s">
        <v>96</v>
      </c>
      <c r="L48" s="46" t="s">
        <v>97</v>
      </c>
      <c r="M48" s="46" t="s">
        <v>98</v>
      </c>
      <c r="N48" s="46" t="s">
        <v>99</v>
      </c>
      <c r="O48" s="46" t="s">
        <v>100</v>
      </c>
      <c r="P48" s="46" t="s">
        <v>101</v>
      </c>
      <c r="Q48" s="46" t="s">
        <v>102</v>
      </c>
      <c r="R48" s="47" t="s">
        <v>103</v>
      </c>
      <c r="S48" s="46" t="s">
        <v>104</v>
      </c>
      <c r="T48" s="47" t="s">
        <v>105</v>
      </c>
      <c r="U48" s="46" t="s">
        <v>106</v>
      </c>
      <c r="V48" s="84"/>
      <c r="W48" s="66" t="s">
        <v>84</v>
      </c>
      <c r="X48" s="380"/>
    </row>
    <row r="49" spans="1:24" customFormat="1" ht="15.75" x14ac:dyDescent="0.25">
      <c r="A49" s="50"/>
      <c r="B49" s="50">
        <v>0</v>
      </c>
      <c r="C49" s="50"/>
      <c r="D49" s="50">
        <v>0</v>
      </c>
      <c r="E49" s="50"/>
      <c r="F49" s="85"/>
      <c r="G49" s="157"/>
      <c r="H49" s="74"/>
      <c r="I49" s="49"/>
      <c r="J49" s="507">
        <v>0</v>
      </c>
      <c r="K49" s="507">
        <v>0</v>
      </c>
      <c r="L49" s="507">
        <v>0</v>
      </c>
      <c r="M49" s="507">
        <v>0</v>
      </c>
      <c r="N49" s="507">
        <v>0</v>
      </c>
      <c r="O49" s="507">
        <v>0</v>
      </c>
      <c r="P49" s="507">
        <v>0</v>
      </c>
      <c r="Q49" s="507">
        <v>0</v>
      </c>
      <c r="R49" s="507">
        <v>0</v>
      </c>
      <c r="S49" s="507">
        <v>0</v>
      </c>
      <c r="T49" s="507">
        <v>0</v>
      </c>
      <c r="U49" s="507">
        <v>0</v>
      </c>
      <c r="V49" s="85">
        <f>SUM(J49:U49)</f>
        <v>0</v>
      </c>
      <c r="W49" s="66">
        <f>+X49-V49</f>
        <v>24</v>
      </c>
      <c r="X49" s="380">
        <v>24</v>
      </c>
    </row>
  </sheetData>
  <mergeCells count="2">
    <mergeCell ref="A46:E46"/>
    <mergeCell ref="J47:U47"/>
  </mergeCells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X45"/>
  <sheetViews>
    <sheetView workbookViewId="0">
      <pane ySplit="2" topLeftCell="A27" activePane="bottomLeft" state="frozen"/>
      <selection pane="bottomLeft" activeCell="A42" sqref="A42:XFD45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57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27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0">
        <v>2</v>
      </c>
      <c r="K22" s="50">
        <v>2</v>
      </c>
      <c r="L22" s="50">
        <v>2</v>
      </c>
      <c r="M22" s="50">
        <v>2</v>
      </c>
      <c r="N22" s="50">
        <v>2</v>
      </c>
      <c r="O22" s="50">
        <v>2</v>
      </c>
      <c r="P22" s="50">
        <v>2</v>
      </c>
      <c r="Q22" s="50">
        <v>2</v>
      </c>
      <c r="R22" s="50">
        <v>2</v>
      </c>
      <c r="S22" s="50">
        <v>2</v>
      </c>
      <c r="T22" s="50">
        <v>2</v>
      </c>
      <c r="U22" s="50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0</v>
      </c>
      <c r="B27" s="50">
        <v>50</v>
      </c>
      <c r="C27" s="50">
        <v>130</v>
      </c>
      <c r="D27" s="50">
        <v>200</v>
      </c>
      <c r="E27" s="50">
        <v>0</v>
      </c>
      <c r="F27" s="85">
        <f>SUM(A27:E27)</f>
        <v>380</v>
      </c>
      <c r="G27" s="157">
        <f>+H27-F27</f>
        <v>1315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ht="19.5" thickBot="1" x14ac:dyDescent="0.35">
      <c r="A28" s="362">
        <f>+'053'!A29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1"/>
      <c r="K28" s="272">
        <f>+F27</f>
        <v>380</v>
      </c>
      <c r="L28" s="378">
        <f>+V27</f>
        <v>0</v>
      </c>
      <c r="M28" s="51"/>
      <c r="N28" s="51"/>
      <c r="O28" s="51"/>
      <c r="P28" s="51"/>
      <c r="Q28" s="51"/>
      <c r="R28" s="51"/>
      <c r="S28" s="51"/>
      <c r="T28" s="51"/>
      <c r="U28" s="51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1315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0</v>
      </c>
      <c r="B35" s="50"/>
      <c r="C35" s="50"/>
      <c r="D35" s="50"/>
      <c r="E35" s="50">
        <v>0</v>
      </c>
      <c r="F35" s="85">
        <f>SUM(A35:E35)</f>
        <v>0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0</v>
      </c>
      <c r="B40" s="50"/>
      <c r="C40" s="50"/>
      <c r="D40" s="50"/>
      <c r="E40" s="50">
        <v>0</v>
      </c>
      <c r="F40" s="85">
        <f>SUM(A40:E40)</f>
        <v>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X42"/>
  <sheetViews>
    <sheetView workbookViewId="0">
      <pane ySplit="2" topLeftCell="A27" activePane="bottomLeft" state="frozen"/>
      <selection pane="bottomLeft" activeCell="A39" sqref="A39:XFD42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</cols>
  <sheetData>
    <row r="1" spans="1:24" s="4" customFormat="1" ht="18.75" x14ac:dyDescent="0.3">
      <c r="A1" s="40" t="s">
        <v>1</v>
      </c>
      <c r="B1" s="40">
        <v>58</v>
      </c>
      <c r="C1" s="40"/>
      <c r="D1" s="40"/>
      <c r="E1" s="40"/>
      <c r="F1" s="61"/>
      <c r="G1" s="61"/>
      <c r="H1" s="6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61"/>
      <c r="W1" s="62"/>
      <c r="X1" s="63"/>
    </row>
    <row r="2" spans="1:24" s="4" customFormat="1" ht="18.75" x14ac:dyDescent="0.3">
      <c r="A2" s="364" t="s">
        <v>27</v>
      </c>
      <c r="B2" s="364"/>
      <c r="C2" s="364"/>
      <c r="D2" s="364"/>
      <c r="E2" s="364"/>
      <c r="F2" s="347"/>
      <c r="G2" s="347"/>
      <c r="H2" s="356"/>
      <c r="I2" s="34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1"/>
      <c r="W2" s="62"/>
      <c r="X2" s="63"/>
    </row>
    <row r="3" spans="1:24" s="4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61"/>
      <c r="W3" s="62"/>
      <c r="X3" s="63"/>
    </row>
    <row r="4" spans="1:24" s="12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11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12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321"/>
      <c r="W8" s="72"/>
      <c r="X8" s="65"/>
    </row>
    <row r="9" spans="1:24" s="12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11" customFormat="1" ht="15.75" x14ac:dyDescent="0.25">
      <c r="A12" s="50">
        <v>700</v>
      </c>
      <c r="B12" s="50">
        <v>0</v>
      </c>
      <c r="C12" s="50">
        <v>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16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5" t="s">
        <v>92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0</v>
      </c>
      <c r="B27" s="50" t="s">
        <v>164</v>
      </c>
      <c r="C27" s="50">
        <v>0</v>
      </c>
      <c r="D27" s="50"/>
      <c r="E27" s="50">
        <v>0</v>
      </c>
      <c r="F27" s="85">
        <f>SUM(A27:E27)</f>
        <v>0</v>
      </c>
      <c r="G27" s="157">
        <f>+H27-F27</f>
        <v>1645</v>
      </c>
      <c r="H27" s="74">
        <f>15+130+200+1300</f>
        <v>1645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8.75" x14ac:dyDescent="0.3">
      <c r="A28" s="362" t="str">
        <f>+'010'!A33</f>
        <v>TOTAL AL 2010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0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5.75" thickBot="1" x14ac:dyDescent="0.3">
      <c r="K29" s="164"/>
      <c r="L29" s="16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1645</v>
      </c>
      <c r="L30" s="167">
        <f>+W27</f>
        <v>24</v>
      </c>
    </row>
    <row r="31" spans="1:24" ht="15.75" thickBot="1" x14ac:dyDescent="0.3">
      <c r="G31" s="125"/>
      <c r="H31" s="125"/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+W22+W17+W12+W7</f>
        <v>0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100" t="s">
        <v>198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</row>
    <row r="37" spans="1:24" ht="15.75" x14ac:dyDescent="0.25">
      <c r="A37" s="50">
        <v>0</v>
      </c>
      <c r="B37" s="50"/>
      <c r="C37" s="50">
        <v>0</v>
      </c>
      <c r="D37" s="50"/>
      <c r="E37" s="50">
        <v>500</v>
      </c>
      <c r="F37" s="85">
        <f>SUM(A37:E37)</f>
        <v>500</v>
      </c>
      <c r="G37" s="157"/>
      <c r="H37" s="74"/>
      <c r="I37" s="51"/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0</v>
      </c>
      <c r="W37" s="66">
        <f>+X37-V37</f>
        <v>24</v>
      </c>
      <c r="X37" s="380">
        <v>24</v>
      </c>
    </row>
    <row r="39" spans="1:24" ht="18.75" x14ac:dyDescent="0.3">
      <c r="A39" s="545" t="s">
        <v>325</v>
      </c>
      <c r="B39" s="546"/>
      <c r="C39" s="546"/>
      <c r="D39" s="546"/>
      <c r="E39" s="546"/>
      <c r="F39" s="111"/>
      <c r="G39" s="112"/>
      <c r="H39" s="150"/>
    </row>
    <row r="40" spans="1:24" ht="18.75" x14ac:dyDescent="0.3">
      <c r="A40" s="138" t="s">
        <v>151</v>
      </c>
      <c r="B40" s="138"/>
      <c r="C40" s="138"/>
      <c r="D40" s="138" t="s">
        <v>326</v>
      </c>
      <c r="E40" s="138"/>
      <c r="F40" s="154" t="s">
        <v>87</v>
      </c>
      <c r="G40" s="155" t="s">
        <v>92</v>
      </c>
      <c r="H40" s="156"/>
      <c r="J40" s="547" t="s">
        <v>322</v>
      </c>
      <c r="K40" s="547"/>
      <c r="L40" s="547"/>
      <c r="M40" s="547"/>
      <c r="N40" s="547"/>
      <c r="O40" s="547"/>
      <c r="P40" s="547"/>
      <c r="Q40" s="547"/>
      <c r="R40" s="547"/>
      <c r="S40" s="547"/>
      <c r="T40" s="547"/>
      <c r="U40" s="547"/>
      <c r="V40" s="84" t="s">
        <v>87</v>
      </c>
      <c r="W40" s="73" t="s">
        <v>92</v>
      </c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/>
      <c r="B42" s="50">
        <v>0</v>
      </c>
      <c r="C42" s="50"/>
      <c r="D42" s="50">
        <v>0</v>
      </c>
      <c r="E42" s="50"/>
      <c r="F42" s="85"/>
      <c r="G42" s="157"/>
      <c r="H42" s="74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</sheetData>
  <mergeCells count="2">
    <mergeCell ref="A39:E39"/>
    <mergeCell ref="J40:U40"/>
  </mergeCells>
  <pageMargins left="0.7" right="0.7" top="0.75" bottom="0.75" header="0.3" footer="0.3"/>
  <pageSetup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X45"/>
  <sheetViews>
    <sheetView workbookViewId="0">
      <pane ySplit="2" topLeftCell="A33" activePane="bottomLeft" state="frozen"/>
      <selection pane="bottomLeft" activeCell="A42" sqref="A42:XFD45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5703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59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23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700</v>
      </c>
      <c r="B12" s="50">
        <v>0</v>
      </c>
      <c r="C12" s="50">
        <v>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ht="18.75" x14ac:dyDescent="0.3">
      <c r="A17" s="98" t="s">
        <v>81</v>
      </c>
      <c r="B17" s="99"/>
      <c r="C17" s="99"/>
      <c r="D17" s="99"/>
      <c r="E17" s="99"/>
      <c r="F17" s="111"/>
      <c r="G17" s="150"/>
      <c r="H17" s="150"/>
      <c r="I17" s="55"/>
    </row>
    <row r="18" spans="1:24" ht="18.75" x14ac:dyDescent="0.3">
      <c r="A18" s="98" t="s">
        <v>93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138"/>
      <c r="B19" s="138" t="s">
        <v>86</v>
      </c>
      <c r="C19" s="138"/>
      <c r="D19" s="138"/>
      <c r="E19" s="138"/>
      <c r="F19" s="155" t="s">
        <v>144</v>
      </c>
      <c r="G19" s="155" t="s">
        <v>92</v>
      </c>
      <c r="H19" s="156"/>
      <c r="I19" s="57"/>
      <c r="J19" s="100" t="s">
        <v>110</v>
      </c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345"/>
      <c r="V19" s="367" t="s">
        <v>87</v>
      </c>
      <c r="W19" s="73" t="s">
        <v>92</v>
      </c>
    </row>
    <row r="20" spans="1:24" x14ac:dyDescent="0.25">
      <c r="A20" s="138"/>
      <c r="B20" s="138" t="s">
        <v>89</v>
      </c>
      <c r="C20" s="138"/>
      <c r="D20" s="138"/>
      <c r="E20" s="138"/>
      <c r="F20" s="155"/>
      <c r="G20" s="155" t="s">
        <v>84</v>
      </c>
      <c r="H20" s="156"/>
      <c r="I20" s="57"/>
      <c r="J20" s="46" t="s">
        <v>95</v>
      </c>
      <c r="K20" s="46" t="s">
        <v>96</v>
      </c>
      <c r="L20" s="46" t="s">
        <v>97</v>
      </c>
      <c r="M20" s="46" t="s">
        <v>98</v>
      </c>
      <c r="N20" s="46" t="s">
        <v>99</v>
      </c>
      <c r="O20" s="46" t="s">
        <v>100</v>
      </c>
      <c r="P20" s="46" t="s">
        <v>101</v>
      </c>
      <c r="Q20" s="46" t="s">
        <v>102</v>
      </c>
      <c r="R20" s="47" t="s">
        <v>103</v>
      </c>
      <c r="S20" s="46" t="s">
        <v>104</v>
      </c>
      <c r="T20" s="47" t="s">
        <v>105</v>
      </c>
      <c r="U20" s="46" t="s">
        <v>106</v>
      </c>
      <c r="V20" s="367"/>
      <c r="W20" s="66" t="s">
        <v>84</v>
      </c>
    </row>
    <row r="21" spans="1:24" ht="15.75" x14ac:dyDescent="0.25">
      <c r="A21" s="50">
        <v>0</v>
      </c>
      <c r="B21" s="50">
        <v>15</v>
      </c>
      <c r="C21" s="50">
        <v>0</v>
      </c>
      <c r="D21" s="50"/>
      <c r="E21" s="50">
        <v>0</v>
      </c>
      <c r="F21" s="157">
        <f>SUM(A21:E21)</f>
        <v>15</v>
      </c>
      <c r="G21" s="157">
        <f>+H21-F21</f>
        <v>0</v>
      </c>
      <c r="H21" s="74">
        <v>15</v>
      </c>
      <c r="I21" s="51"/>
      <c r="J21" s="58">
        <v>2</v>
      </c>
      <c r="K21" s="58">
        <v>2</v>
      </c>
      <c r="L21" s="58">
        <v>2</v>
      </c>
      <c r="M21" s="58">
        <v>2</v>
      </c>
      <c r="N21" s="58">
        <v>2</v>
      </c>
      <c r="O21" s="58">
        <v>2</v>
      </c>
      <c r="P21" s="58">
        <v>2</v>
      </c>
      <c r="Q21" s="58">
        <v>2</v>
      </c>
      <c r="R21" s="58">
        <v>2</v>
      </c>
      <c r="S21" s="58">
        <v>2</v>
      </c>
      <c r="T21" s="58">
        <v>2</v>
      </c>
      <c r="U21" s="58">
        <v>2</v>
      </c>
      <c r="V21" s="157">
        <f>SUM(J21:U21)</f>
        <v>24</v>
      </c>
      <c r="W21" s="68">
        <f>+X21-V21</f>
        <v>0</v>
      </c>
      <c r="X21" s="284">
        <v>24</v>
      </c>
    </row>
    <row r="22" spans="1:24" ht="18.75" x14ac:dyDescent="0.3">
      <c r="A22" s="98" t="s">
        <v>81</v>
      </c>
      <c r="B22" s="99"/>
      <c r="C22" s="99"/>
      <c r="D22" s="99"/>
      <c r="E22" s="99"/>
      <c r="F22" s="111"/>
      <c r="G22" s="112"/>
      <c r="H22" s="150"/>
      <c r="I22" s="55"/>
      <c r="V22" s="86"/>
    </row>
    <row r="23" spans="1:24" ht="18.75" x14ac:dyDescent="0.3">
      <c r="A23" s="98" t="s">
        <v>123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138" t="s">
        <v>151</v>
      </c>
      <c r="B24" s="138" t="s">
        <v>125</v>
      </c>
      <c r="C24" s="138" t="s">
        <v>124</v>
      </c>
      <c r="D24" s="138" t="s">
        <v>155</v>
      </c>
      <c r="E24" s="138" t="s">
        <v>149</v>
      </c>
      <c r="F24" s="154" t="s">
        <v>87</v>
      </c>
      <c r="G24" s="155" t="s">
        <v>92</v>
      </c>
      <c r="H24" s="156"/>
      <c r="I24" s="57"/>
      <c r="J24" s="100" t="s">
        <v>140</v>
      </c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345"/>
      <c r="V24" s="84" t="s">
        <v>87</v>
      </c>
      <c r="W24" s="73" t="s">
        <v>92</v>
      </c>
    </row>
    <row r="25" spans="1:24" x14ac:dyDescent="0.25">
      <c r="A25" s="138"/>
      <c r="B25" s="138"/>
      <c r="C25" s="138"/>
      <c r="D25" s="138"/>
      <c r="E25" s="138" t="s">
        <v>150</v>
      </c>
      <c r="F25" s="154"/>
      <c r="G25" s="155" t="s">
        <v>84</v>
      </c>
      <c r="H25" s="156"/>
      <c r="I25" s="57"/>
      <c r="J25" s="46" t="s">
        <v>95</v>
      </c>
      <c r="K25" s="46" t="s">
        <v>96</v>
      </c>
      <c r="L25" s="46" t="s">
        <v>97</v>
      </c>
      <c r="M25" s="46" t="s">
        <v>98</v>
      </c>
      <c r="N25" s="46" t="s">
        <v>99</v>
      </c>
      <c r="O25" s="46" t="s">
        <v>100</v>
      </c>
      <c r="P25" s="46" t="s">
        <v>101</v>
      </c>
      <c r="Q25" s="46" t="s">
        <v>102</v>
      </c>
      <c r="R25" s="47" t="s">
        <v>103</v>
      </c>
      <c r="S25" s="46" t="s">
        <v>104</v>
      </c>
      <c r="T25" s="47" t="s">
        <v>105</v>
      </c>
      <c r="U25" s="46" t="s">
        <v>106</v>
      </c>
      <c r="V25" s="84"/>
      <c r="W25" s="66" t="s">
        <v>84</v>
      </c>
    </row>
    <row r="26" spans="1:24" ht="16.5" thickBot="1" x14ac:dyDescent="0.3">
      <c r="A26" s="50">
        <v>15</v>
      </c>
      <c r="B26" s="50">
        <v>38</v>
      </c>
      <c r="C26" s="50">
        <v>130</v>
      </c>
      <c r="D26" s="50"/>
      <c r="E26" s="50">
        <v>0</v>
      </c>
      <c r="F26" s="85">
        <f>SUM(A26:E26)</f>
        <v>183</v>
      </c>
      <c r="G26" s="157">
        <f>+H26-F26</f>
        <v>1512</v>
      </c>
      <c r="H26" s="74">
        <f>15+50+130+200+1300</f>
        <v>1695</v>
      </c>
      <c r="I26" s="51"/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85">
        <f>SUM(J26:U26)</f>
        <v>0</v>
      </c>
      <c r="W26" s="66">
        <f>+X26-V26</f>
        <v>24</v>
      </c>
      <c r="X26" s="67">
        <v>24</v>
      </c>
    </row>
    <row r="27" spans="1:24" ht="19.5" thickBot="1" x14ac:dyDescent="0.35">
      <c r="A27" s="362">
        <f>+'048'!A28</f>
        <v>0</v>
      </c>
      <c r="B27" s="362"/>
      <c r="C27" s="362"/>
      <c r="D27" s="362"/>
      <c r="E27" s="362"/>
      <c r="F27" s="363" t="e">
        <f>+F21+#REF!+F12+F7</f>
        <v>#REF!</v>
      </c>
      <c r="G27" s="363" t="e">
        <f>+V21+#REF!+V12+V7</f>
        <v>#REF!</v>
      </c>
      <c r="H27" s="74"/>
      <c r="I27" s="51"/>
      <c r="J27" s="54"/>
      <c r="K27" s="162">
        <f>+F26</f>
        <v>183</v>
      </c>
      <c r="L27" s="163">
        <f>+V26</f>
        <v>0</v>
      </c>
      <c r="M27" s="54"/>
      <c r="N27" s="54"/>
      <c r="O27" s="54"/>
      <c r="P27" s="54"/>
      <c r="Q27" s="54"/>
      <c r="R27" s="54"/>
      <c r="S27" s="54"/>
      <c r="T27" s="54"/>
      <c r="U27" s="54"/>
      <c r="V27" s="74"/>
      <c r="W27" s="340"/>
      <c r="X27" s="285"/>
    </row>
    <row r="28" spans="1:24" ht="19.5" thickBot="1" x14ac:dyDescent="0.35">
      <c r="A28" s="97" t="s">
        <v>94</v>
      </c>
      <c r="B28" s="59"/>
      <c r="C28" s="59"/>
      <c r="D28" s="59"/>
      <c r="E28" s="59"/>
      <c r="F28" s="127" t="e">
        <f>+G21+#REF!+G12+G7</f>
        <v>#REF!</v>
      </c>
      <c r="G28" s="128"/>
      <c r="H28" s="128"/>
      <c r="I28" s="60"/>
      <c r="K28" s="166">
        <f>+G26</f>
        <v>1512</v>
      </c>
      <c r="L28" s="167">
        <f>+X26</f>
        <v>24</v>
      </c>
    </row>
    <row r="29" spans="1:24" ht="19.5" thickBot="1" x14ac:dyDescent="0.35">
      <c r="A29" s="97" t="s">
        <v>111</v>
      </c>
      <c r="B29" s="59"/>
      <c r="C29" s="59"/>
      <c r="D29" s="59"/>
      <c r="E29" s="59"/>
      <c r="F29" s="127" t="e">
        <f>+W21+#REF!+W12+W7</f>
        <v>#REF!</v>
      </c>
      <c r="G29" s="130"/>
      <c r="H29" s="130"/>
    </row>
    <row r="30" spans="1:24" ht="18.75" x14ac:dyDescent="0.3">
      <c r="A30" s="98" t="s">
        <v>81</v>
      </c>
      <c r="B30" s="99"/>
      <c r="C30" s="99"/>
      <c r="D30" s="99"/>
      <c r="E30" s="99"/>
      <c r="F30" s="111"/>
      <c r="G30" s="112"/>
      <c r="H30" s="150"/>
      <c r="I30" s="55"/>
      <c r="V30" s="86"/>
      <c r="X30" s="380"/>
    </row>
    <row r="31" spans="1:24" ht="18.75" x14ac:dyDescent="0.3">
      <c r="A31" s="98" t="s">
        <v>195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138" t="s">
        <v>151</v>
      </c>
      <c r="B32" s="138"/>
      <c r="C32" s="138"/>
      <c r="D32" s="138"/>
      <c r="E32" s="138" t="s">
        <v>149</v>
      </c>
      <c r="F32" s="154" t="s">
        <v>87</v>
      </c>
      <c r="G32" s="155" t="s">
        <v>92</v>
      </c>
      <c r="H32" s="156"/>
      <c r="I32" s="57"/>
      <c r="J32" s="100" t="s">
        <v>198</v>
      </c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345"/>
      <c r="V32" s="84" t="s">
        <v>87</v>
      </c>
      <c r="W32" s="73" t="s">
        <v>92</v>
      </c>
      <c r="X32" s="380"/>
    </row>
    <row r="33" spans="1:24" x14ac:dyDescent="0.25">
      <c r="A33" s="138"/>
      <c r="B33" s="138"/>
      <c r="C33" s="138"/>
      <c r="D33" s="138"/>
      <c r="E33" s="138"/>
      <c r="F33" s="154"/>
      <c r="G33" s="155" t="s">
        <v>84</v>
      </c>
      <c r="H33" s="156"/>
      <c r="I33" s="57"/>
      <c r="J33" s="46" t="s">
        <v>95</v>
      </c>
      <c r="K33" s="46" t="s">
        <v>96</v>
      </c>
      <c r="L33" s="46" t="s">
        <v>97</v>
      </c>
      <c r="M33" s="46" t="s">
        <v>98</v>
      </c>
      <c r="N33" s="46" t="s">
        <v>99</v>
      </c>
      <c r="O33" s="46" t="s">
        <v>100</v>
      </c>
      <c r="P33" s="46" t="s">
        <v>101</v>
      </c>
      <c r="Q33" s="46" t="s">
        <v>102</v>
      </c>
      <c r="R33" s="47" t="s">
        <v>103</v>
      </c>
      <c r="S33" s="46" t="s">
        <v>104</v>
      </c>
      <c r="T33" s="47" t="s">
        <v>105</v>
      </c>
      <c r="U33" s="46" t="s">
        <v>106</v>
      </c>
      <c r="V33" s="84"/>
      <c r="W33" s="66" t="s">
        <v>84</v>
      </c>
      <c r="X33" s="380"/>
    </row>
    <row r="34" spans="1:24" ht="15.75" x14ac:dyDescent="0.25">
      <c r="A34" s="50">
        <v>35</v>
      </c>
      <c r="B34" s="50"/>
      <c r="C34" s="50"/>
      <c r="D34" s="50"/>
      <c r="E34" s="50">
        <v>0</v>
      </c>
      <c r="F34" s="85">
        <f>SUM(A34:E34)</f>
        <v>35</v>
      </c>
      <c r="G34" s="157"/>
      <c r="H34" s="74"/>
      <c r="I34" s="51"/>
      <c r="J34" s="507">
        <v>0</v>
      </c>
      <c r="K34" s="507">
        <v>0</v>
      </c>
      <c r="L34" s="507">
        <v>0</v>
      </c>
      <c r="M34" s="507">
        <v>0</v>
      </c>
      <c r="N34" s="507">
        <v>0</v>
      </c>
      <c r="O34" s="507">
        <v>0</v>
      </c>
      <c r="P34" s="507">
        <v>0</v>
      </c>
      <c r="Q34" s="507">
        <v>0</v>
      </c>
      <c r="R34" s="507">
        <v>0</v>
      </c>
      <c r="S34" s="507">
        <v>0</v>
      </c>
      <c r="T34" s="507">
        <v>0</v>
      </c>
      <c r="U34" s="507">
        <v>0</v>
      </c>
      <c r="V34" s="85">
        <f>SUM(J34:U34)</f>
        <v>0</v>
      </c>
      <c r="W34" s="66">
        <f>+X34-V34</f>
        <v>24</v>
      </c>
      <c r="X34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295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30</v>
      </c>
      <c r="B40" s="50"/>
      <c r="C40" s="50"/>
      <c r="D40" s="50"/>
      <c r="E40" s="50">
        <v>500</v>
      </c>
      <c r="F40" s="85">
        <f>SUM(A40:E40)</f>
        <v>530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X46"/>
  <sheetViews>
    <sheetView zoomScaleNormal="100" workbookViewId="0">
      <pane ySplit="2" topLeftCell="A32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7" width="11.140625" style="70" bestFit="1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60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24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600</v>
      </c>
      <c r="B12" s="50">
        <v>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0</v>
      </c>
      <c r="C22" s="50">
        <v>0</v>
      </c>
      <c r="D22" s="50"/>
      <c r="E22" s="50">
        <v>0</v>
      </c>
      <c r="F22" s="157">
        <f>SUM(A22:E22)</f>
        <v>0</v>
      </c>
      <c r="G22" s="157">
        <f>+H22-F22</f>
        <v>15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157">
        <f>SUM(J22:U22)</f>
        <v>8</v>
      </c>
      <c r="W22" s="68">
        <f>+X22-V22</f>
        <v>16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10</v>
      </c>
      <c r="B27" s="50">
        <v>50</v>
      </c>
      <c r="C27" s="50">
        <f>114</f>
        <v>114</v>
      </c>
      <c r="D27" s="50">
        <v>200</v>
      </c>
      <c r="E27" s="50">
        <v>200</v>
      </c>
      <c r="F27" s="85">
        <f>SUM(A27:E27)</f>
        <v>574</v>
      </c>
      <c r="G27" s="157">
        <f>+H27-F27</f>
        <v>1121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67">
        <v>24</v>
      </c>
    </row>
    <row r="28" spans="1:24" ht="19.5" thickBot="1" x14ac:dyDescent="0.35">
      <c r="A28" s="362">
        <f>+'059'!A27</f>
        <v>0</v>
      </c>
      <c r="B28" s="362"/>
      <c r="C28" s="362"/>
      <c r="D28" s="362"/>
      <c r="E28" s="362"/>
      <c r="F28" s="363">
        <f>+F22+F17+F12+F7</f>
        <v>830</v>
      </c>
      <c r="G28" s="363">
        <f>+V22+V17+V12+V7</f>
        <v>74</v>
      </c>
      <c r="H28" s="74"/>
      <c r="I28" s="51"/>
      <c r="J28" s="54"/>
      <c r="K28" s="162">
        <f>+F27</f>
        <v>574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15</v>
      </c>
      <c r="G29" s="128"/>
      <c r="H29" s="128"/>
      <c r="I29" s="60"/>
      <c r="K29" s="166">
        <f>+G27</f>
        <v>1121</v>
      </c>
      <c r="L29" s="167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16</v>
      </c>
      <c r="G30" s="130"/>
      <c r="H30" s="130"/>
      <c r="I30" s="9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/>
      <c r="B35" s="50"/>
      <c r="C35" s="50"/>
      <c r="D35" s="50"/>
      <c r="E35" s="50">
        <v>0</v>
      </c>
      <c r="F35" s="85">
        <f>SUM(A35:E35)</f>
        <v>0</v>
      </c>
      <c r="G35" s="157"/>
      <c r="H35" s="74"/>
      <c r="I35" s="51"/>
      <c r="J35" s="507">
        <v>2</v>
      </c>
      <c r="K35" s="507">
        <v>2</v>
      </c>
      <c r="L35" s="507">
        <v>2</v>
      </c>
      <c r="M35" s="507">
        <v>2</v>
      </c>
      <c r="N35" s="507">
        <v>2</v>
      </c>
      <c r="O35" s="507">
        <v>2</v>
      </c>
      <c r="P35" s="507">
        <v>2</v>
      </c>
      <c r="Q35" s="507">
        <v>2</v>
      </c>
      <c r="R35" s="507">
        <v>2</v>
      </c>
      <c r="S35" s="507">
        <v>2</v>
      </c>
      <c r="T35" s="507">
        <v>2</v>
      </c>
      <c r="U35" s="507">
        <v>2</v>
      </c>
      <c r="V35" s="85">
        <f>SUM(J35:U35)</f>
        <v>24</v>
      </c>
      <c r="W35" s="66">
        <f>+X35-V35</f>
        <v>0</v>
      </c>
      <c r="X35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 t="s">
        <v>273</v>
      </c>
      <c r="E39" s="138" t="s">
        <v>295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>
        <v>270</v>
      </c>
      <c r="E40" s="138" t="s">
        <v>302</v>
      </c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/>
      <c r="C41" s="50"/>
      <c r="D41" s="50">
        <v>270</v>
      </c>
      <c r="E41" s="50">
        <v>200</v>
      </c>
      <c r="F41" s="85">
        <f>SUM(A41:E41)</f>
        <v>470</v>
      </c>
      <c r="G41" s="157"/>
      <c r="H41" s="74"/>
      <c r="I41" s="51"/>
      <c r="J41" s="507">
        <v>2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2</v>
      </c>
      <c r="W41" s="66">
        <f>+X41-V41</f>
        <v>22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92D050"/>
  </sheetPr>
  <dimension ref="A1:X46"/>
  <sheetViews>
    <sheetView workbookViewId="0">
      <pane ySplit="2" topLeftCell="A33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61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48" t="s">
        <v>174</v>
      </c>
      <c r="B2" s="548"/>
      <c r="C2" s="548"/>
      <c r="D2" s="548"/>
      <c r="E2" s="548"/>
      <c r="F2" s="548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200</v>
      </c>
      <c r="B12" s="50">
        <v>300</v>
      </c>
      <c r="C12" s="50">
        <v>200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50</v>
      </c>
      <c r="C28" s="50">
        <v>130</v>
      </c>
      <c r="D28" s="50"/>
      <c r="E28" s="50">
        <v>250</v>
      </c>
      <c r="F28" s="85">
        <f>SUM(A28:E28)</f>
        <v>445</v>
      </c>
      <c r="G28" s="157">
        <f>+H28-F28</f>
        <v>1250</v>
      </c>
      <c r="H28" s="74">
        <f>15+50+130+200+1300</f>
        <v>1695</v>
      </c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67">
        <v>24</v>
      </c>
    </row>
    <row r="29" spans="1:24" ht="19.5" thickBot="1" x14ac:dyDescent="0.35">
      <c r="A29" s="362">
        <f>+'060'!A28</f>
        <v>0</v>
      </c>
      <c r="B29" s="362"/>
      <c r="C29" s="362"/>
      <c r="D29" s="362"/>
      <c r="E29" s="362"/>
      <c r="F29" s="363">
        <f>+F23+F18+F12+F7</f>
        <v>845</v>
      </c>
      <c r="G29" s="363">
        <f>+V23+V18+V12+V7</f>
        <v>90</v>
      </c>
      <c r="H29" s="74"/>
      <c r="I29" s="51"/>
      <c r="J29" s="54"/>
      <c r="K29" s="162">
        <f>+F28</f>
        <v>445</v>
      </c>
      <c r="L29" s="163">
        <f>+V28</f>
        <v>0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+G23+G18+G12+G7</f>
        <v>0</v>
      </c>
      <c r="G30" s="128"/>
      <c r="H30" s="128"/>
      <c r="I30" s="60"/>
      <c r="K30" s="166">
        <f>+G28</f>
        <v>1250</v>
      </c>
      <c r="L30" s="167">
        <f>+W28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+W23+W18+W12+W7</f>
        <v>0</v>
      </c>
      <c r="G31" s="130"/>
      <c r="H31" s="130"/>
      <c r="I31" s="9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/>
      <c r="B36" s="50"/>
      <c r="C36" s="50"/>
      <c r="D36" s="50"/>
      <c r="E36" s="50">
        <v>0</v>
      </c>
      <c r="F36" s="85">
        <f>SUM(A36:E36)</f>
        <v>0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/>
      <c r="C41" s="50"/>
      <c r="D41" s="50"/>
      <c r="E41" s="50">
        <v>500</v>
      </c>
      <c r="F41" s="85">
        <f>SUM(A41:E41)</f>
        <v>500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3">
    <mergeCell ref="A2:F2"/>
    <mergeCell ref="A43:E43"/>
    <mergeCell ref="J44:U44"/>
  </mergeCells>
  <pageMargins left="0.7" right="0.7" top="0.75" bottom="0.75" header="0.3" footer="0.3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X46"/>
  <sheetViews>
    <sheetView workbookViewId="0">
      <pane ySplit="2" topLeftCell="A39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710937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42578125" style="49" bestFit="1" customWidth="1"/>
    <col min="12" max="12" width="9.28515625" style="49" bestFit="1" customWidth="1"/>
    <col min="13" max="13" width="8" style="49" bestFit="1" customWidth="1"/>
    <col min="14" max="14" width="8.28515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62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25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374">
        <v>10</v>
      </c>
      <c r="B7" s="50">
        <v>40</v>
      </c>
      <c r="C7" s="50">
        <v>40</v>
      </c>
      <c r="D7" s="50"/>
      <c r="E7" s="374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374">
        <v>2</v>
      </c>
      <c r="L7" s="374">
        <v>2</v>
      </c>
      <c r="M7" s="374">
        <v>2</v>
      </c>
      <c r="N7" s="374">
        <v>2</v>
      </c>
      <c r="O7" s="374">
        <v>2</v>
      </c>
      <c r="P7" s="374">
        <v>2</v>
      </c>
      <c r="Q7" s="374">
        <v>2</v>
      </c>
      <c r="R7" s="374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700</v>
      </c>
      <c r="B12" s="50">
        <v>0</v>
      </c>
      <c r="C12" s="50">
        <v>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374">
        <v>2</v>
      </c>
      <c r="K12" s="374">
        <v>2</v>
      </c>
      <c r="L12" s="374">
        <v>2</v>
      </c>
      <c r="M12" s="374">
        <v>2</v>
      </c>
      <c r="N12" s="374">
        <v>2</v>
      </c>
      <c r="O12" s="374">
        <v>2</v>
      </c>
      <c r="P12" s="374">
        <v>2</v>
      </c>
      <c r="Q12" s="374">
        <v>2</v>
      </c>
      <c r="R12" s="374">
        <v>2</v>
      </c>
      <c r="S12" s="374">
        <v>2</v>
      </c>
      <c r="T12" s="374">
        <v>2</v>
      </c>
      <c r="U12" s="374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x14ac:dyDescent="0.25">
      <c r="A13" s="375" t="s">
        <v>165</v>
      </c>
      <c r="B13" s="375"/>
      <c r="C13" s="375"/>
      <c r="D13" s="375"/>
      <c r="E13" s="375"/>
      <c r="F13" s="377"/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374">
        <v>5</v>
      </c>
      <c r="B18" s="374">
        <v>15</v>
      </c>
      <c r="C18" s="374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374">
        <v>2</v>
      </c>
      <c r="K18" s="374">
        <v>2</v>
      </c>
      <c r="L18" s="374">
        <v>2</v>
      </c>
      <c r="M18" s="374">
        <v>2</v>
      </c>
      <c r="N18" s="374">
        <v>2</v>
      </c>
      <c r="O18" s="374">
        <v>2</v>
      </c>
      <c r="P18" s="374">
        <v>2</v>
      </c>
      <c r="Q18" s="374">
        <v>2</v>
      </c>
      <c r="R18" s="374">
        <v>2</v>
      </c>
      <c r="S18" s="374">
        <v>2</v>
      </c>
      <c r="T18" s="374">
        <v>2</v>
      </c>
      <c r="U18" s="374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374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376">
        <v>2</v>
      </c>
      <c r="K23" s="376">
        <v>2</v>
      </c>
      <c r="L23" s="376">
        <v>2</v>
      </c>
      <c r="M23" s="376">
        <v>2</v>
      </c>
      <c r="N23" s="376">
        <v>2</v>
      </c>
      <c r="O23" s="376">
        <v>2</v>
      </c>
      <c r="P23" s="376">
        <v>2</v>
      </c>
      <c r="Q23" s="376">
        <v>2</v>
      </c>
      <c r="R23" s="376">
        <v>2</v>
      </c>
      <c r="S23" s="376">
        <v>2</v>
      </c>
      <c r="T23" s="376">
        <v>2</v>
      </c>
      <c r="U23" s="376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374">
        <v>15</v>
      </c>
      <c r="B28" s="139">
        <v>50</v>
      </c>
      <c r="C28" s="374">
        <v>30</v>
      </c>
      <c r="D28" s="50">
        <v>200</v>
      </c>
      <c r="E28" s="50">
        <v>0</v>
      </c>
      <c r="F28" s="85">
        <f>SUM(A28:E28)</f>
        <v>295</v>
      </c>
      <c r="G28" s="157">
        <f>+H28-F28</f>
        <v>1400</v>
      </c>
      <c r="H28" s="74">
        <f>15+50+130+200+1300</f>
        <v>1695</v>
      </c>
      <c r="I28" s="51"/>
      <c r="J28" s="376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ht="19.5" thickBot="1" x14ac:dyDescent="0.35">
      <c r="A29" s="362">
        <f>+'061'!A29</f>
        <v>0</v>
      </c>
      <c r="B29" s="362"/>
      <c r="C29" s="362"/>
      <c r="D29" s="362"/>
      <c r="E29" s="362"/>
      <c r="F29" s="363">
        <f>+F23+F18+F12+F7</f>
        <v>845</v>
      </c>
      <c r="G29" s="363">
        <f>+V23+V18+V12+V7</f>
        <v>90</v>
      </c>
      <c r="H29" s="74"/>
      <c r="I29" s="51"/>
      <c r="J29" s="54"/>
      <c r="K29" s="162">
        <f>+F28</f>
        <v>295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+G23+G18+G12+G7</f>
        <v>0</v>
      </c>
      <c r="G30" s="128"/>
      <c r="H30" s="128"/>
      <c r="I30" s="60"/>
      <c r="K30" s="166">
        <f>+G28</f>
        <v>1400</v>
      </c>
      <c r="L30" s="167">
        <f>+W28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+W23+W18+W12+W7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/>
      <c r="B36" s="50"/>
      <c r="C36" s="50"/>
      <c r="D36" s="50"/>
      <c r="E36" s="50">
        <v>0</v>
      </c>
      <c r="F36" s="85">
        <f>SUM(A36:E36)</f>
        <v>0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/>
      <c r="C41" s="50"/>
      <c r="D41" s="50"/>
      <c r="E41" s="50">
        <v>0</v>
      </c>
      <c r="F41" s="85">
        <f>SUM(A41:E41)</f>
        <v>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horizontalDpi="300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X46"/>
  <sheetViews>
    <sheetView workbookViewId="0">
      <pane ySplit="2" topLeftCell="A30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63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26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5" t="s">
        <v>92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300</v>
      </c>
      <c r="B13" s="50">
        <v>250</v>
      </c>
      <c r="C13" s="50">
        <v>100</v>
      </c>
      <c r="D13" s="50"/>
      <c r="E13" s="50">
        <v>0</v>
      </c>
      <c r="F13" s="157"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5" t="s">
        <v>92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0</v>
      </c>
      <c r="B18" s="50">
        <v>0</v>
      </c>
      <c r="C18" s="50">
        <v>0</v>
      </c>
      <c r="D18" s="50"/>
      <c r="E18" s="50">
        <v>0</v>
      </c>
      <c r="F18" s="157">
        <f>SUM(A18:E18)</f>
        <v>0</v>
      </c>
      <c r="G18" s="157">
        <f>+H18-F18</f>
        <v>30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5" t="s">
        <v>92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0</v>
      </c>
      <c r="C28" s="50">
        <v>130</v>
      </c>
      <c r="D28" s="50">
        <v>200</v>
      </c>
      <c r="E28" s="50">
        <v>0</v>
      </c>
      <c r="F28" s="85">
        <f>SUM(A28:E28)</f>
        <v>345</v>
      </c>
      <c r="G28" s="157">
        <f>+H28-F28</f>
        <v>1350</v>
      </c>
      <c r="H28" s="74">
        <f>15+50+130+200+1300</f>
        <v>1695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ht="19.5" thickBot="1" x14ac:dyDescent="0.35">
      <c r="A29" s="362">
        <f>+'0066'!A29</f>
        <v>0</v>
      </c>
      <c r="B29" s="362"/>
      <c r="C29" s="362"/>
      <c r="D29" s="362"/>
      <c r="E29" s="362"/>
      <c r="F29" s="363">
        <f>+F23+F18+F13+F7</f>
        <v>815</v>
      </c>
      <c r="G29" s="363">
        <f>+V23+V18+V13+V7</f>
        <v>90</v>
      </c>
      <c r="H29" s="74"/>
      <c r="I29" s="51"/>
      <c r="J29" s="54"/>
      <c r="K29" s="162">
        <f>+F28</f>
        <v>345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+G23+G18+G13+G7</f>
        <v>30</v>
      </c>
      <c r="G30" s="128"/>
      <c r="H30" s="128"/>
      <c r="I30" s="60"/>
      <c r="K30" s="166">
        <f>+G28</f>
        <v>1350</v>
      </c>
      <c r="L30" s="167">
        <f>+W28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+W23+W18+W13+W7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30</v>
      </c>
      <c r="B36" s="50">
        <v>0</v>
      </c>
      <c r="C36" s="50"/>
      <c r="D36" s="50"/>
      <c r="E36" s="50">
        <v>0</v>
      </c>
      <c r="F36" s="85"/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7" spans="1:24" ht="18.75" x14ac:dyDescent="0.3">
      <c r="A37" s="98" t="s">
        <v>197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/>
      <c r="B39" s="138"/>
      <c r="C39" s="138"/>
      <c r="D39" s="138"/>
      <c r="E39" s="138" t="s">
        <v>295</v>
      </c>
      <c r="F39" s="154"/>
      <c r="G39" s="155"/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/>
      <c r="W39" s="73"/>
      <c r="X39" s="380"/>
    </row>
    <row r="40" spans="1:24" x14ac:dyDescent="0.25">
      <c r="A40" s="138"/>
      <c r="B40" s="138"/>
      <c r="C40" s="138"/>
      <c r="D40" s="138"/>
      <c r="E40" s="138"/>
      <c r="F40" s="154"/>
      <c r="G40" s="155"/>
      <c r="H40" s="156"/>
      <c r="I40" s="57"/>
      <c r="J40" s="46"/>
      <c r="K40" s="46"/>
      <c r="L40" s="46"/>
      <c r="M40" s="46"/>
      <c r="N40" s="46"/>
      <c r="O40" s="46"/>
      <c r="P40" s="46"/>
      <c r="Q40" s="46"/>
      <c r="R40" s="47"/>
      <c r="S40" s="46"/>
      <c r="T40" s="47"/>
      <c r="U40" s="46"/>
      <c r="V40" s="84"/>
      <c r="W40" s="66"/>
      <c r="X40" s="380"/>
    </row>
    <row r="41" spans="1:24" ht="15.75" x14ac:dyDescent="0.25">
      <c r="A41" s="50">
        <v>30</v>
      </c>
      <c r="B41" s="50"/>
      <c r="C41" s="50"/>
      <c r="D41" s="50"/>
      <c r="E41" s="50">
        <v>300</v>
      </c>
      <c r="F41" s="85"/>
      <c r="G41" s="157"/>
      <c r="H41" s="74"/>
      <c r="I41" s="51"/>
      <c r="J41" s="507">
        <v>2</v>
      </c>
      <c r="K41" s="507">
        <v>2</v>
      </c>
      <c r="L41" s="507">
        <v>2</v>
      </c>
      <c r="M41" s="507">
        <v>2</v>
      </c>
      <c r="N41" s="507">
        <v>2</v>
      </c>
      <c r="O41" s="507">
        <v>2</v>
      </c>
      <c r="P41" s="507">
        <v>2</v>
      </c>
      <c r="Q41" s="507">
        <v>2</v>
      </c>
      <c r="R41" s="507">
        <v>2</v>
      </c>
      <c r="S41" s="507">
        <v>2</v>
      </c>
      <c r="T41" s="507">
        <v>2</v>
      </c>
      <c r="U41" s="507">
        <v>2</v>
      </c>
      <c r="V41" s="85"/>
      <c r="W41" s="66"/>
      <c r="X41" s="380"/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X47"/>
  <sheetViews>
    <sheetView workbookViewId="0">
      <pane ySplit="2" topLeftCell="A33" activePane="bottomLeft" state="frozen"/>
      <selection pane="bottomLeft" activeCell="A44" sqref="A44:XFD4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64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274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0</v>
      </c>
      <c r="F7" s="157">
        <f>SUM(A7:E7)</f>
        <v>90</v>
      </c>
      <c r="G7" s="157">
        <f>+H7-F7</f>
        <v>10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/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100</v>
      </c>
      <c r="B12" s="50">
        <v>600</v>
      </c>
      <c r="C12" s="50">
        <v>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87</v>
      </c>
      <c r="G16" s="155" t="s">
        <v>92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5" t="s">
        <v>92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0</v>
      </c>
      <c r="C28" s="50">
        <v>114</v>
      </c>
      <c r="D28" s="50">
        <v>200</v>
      </c>
      <c r="E28" s="50">
        <v>500</v>
      </c>
      <c r="F28" s="85">
        <f>SUM(A28:E28)</f>
        <v>829</v>
      </c>
      <c r="G28" s="157">
        <f>+H28-F28</f>
        <v>854</v>
      </c>
      <c r="H28" s="74">
        <f>15+50+118+200+1300</f>
        <v>1683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ht="18.75" x14ac:dyDescent="0.3">
      <c r="A29" s="362">
        <f>+'062'!A29</f>
        <v>0</v>
      </c>
      <c r="B29" s="362"/>
      <c r="C29" s="362"/>
      <c r="D29" s="362"/>
      <c r="E29" s="362"/>
      <c r="F29" s="363">
        <f>+F23+F18+F12+F7</f>
        <v>835</v>
      </c>
      <c r="G29" s="363">
        <f>+V23+V18+V12+V7</f>
        <v>90</v>
      </c>
      <c r="H29" s="74"/>
      <c r="I29" s="51"/>
      <c r="J29" s="54"/>
      <c r="K29" s="162">
        <f>+F28</f>
        <v>829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5.75" thickBot="1" x14ac:dyDescent="0.3">
      <c r="K30" s="164"/>
      <c r="L30" s="16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+G23+G18+G12+G7</f>
        <v>10</v>
      </c>
      <c r="G31" s="128"/>
      <c r="H31" s="128"/>
      <c r="I31" s="60"/>
      <c r="K31" s="166">
        <f>+G28</f>
        <v>854</v>
      </c>
      <c r="L31" s="167">
        <f>+W28</f>
        <v>0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+W23+W18+W12+W7</f>
        <v>0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  <c r="X34" s="380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100" t="s">
        <v>198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  <c r="X35" s="380"/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  <c r="X36" s="380"/>
    </row>
    <row r="37" spans="1:24" ht="15.75" x14ac:dyDescent="0.25">
      <c r="A37" s="50">
        <v>30</v>
      </c>
      <c r="B37" s="50">
        <v>0</v>
      </c>
      <c r="C37" s="50"/>
      <c r="D37" s="50"/>
      <c r="E37" s="50"/>
      <c r="F37" s="85"/>
      <c r="G37" s="157"/>
      <c r="H37" s="74"/>
      <c r="I37" s="51"/>
      <c r="J37" s="507">
        <v>2</v>
      </c>
      <c r="K37" s="507">
        <v>2</v>
      </c>
      <c r="L37" s="507">
        <v>2</v>
      </c>
      <c r="M37" s="507">
        <v>2</v>
      </c>
      <c r="N37" s="507">
        <v>2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10</v>
      </c>
      <c r="W37" s="66">
        <f>+X37-V37</f>
        <v>14</v>
      </c>
      <c r="X37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  <c r="X39" s="380"/>
    </row>
    <row r="40" spans="1:24" ht="18.75" x14ac:dyDescent="0.3">
      <c r="A40" s="138" t="s">
        <v>151</v>
      </c>
      <c r="B40" s="138"/>
      <c r="C40" s="138"/>
      <c r="D40" s="138"/>
      <c r="E40" s="138" t="s">
        <v>295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  <c r="X40" s="380"/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  <c r="X41" s="380"/>
    </row>
    <row r="42" spans="1:24" ht="15.75" x14ac:dyDescent="0.25">
      <c r="A42" s="50">
        <v>0</v>
      </c>
      <c r="B42" s="50">
        <v>0</v>
      </c>
      <c r="C42" s="50"/>
      <c r="D42" s="50"/>
      <c r="E42" s="50">
        <v>500</v>
      </c>
      <c r="F42" s="85"/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7" t="s">
        <v>322</v>
      </c>
      <c r="K45" s="547"/>
      <c r="L45" s="547"/>
      <c r="M45" s="547"/>
      <c r="N45" s="547"/>
      <c r="O45" s="547"/>
      <c r="P45" s="547"/>
      <c r="Q45" s="547"/>
      <c r="R45" s="547"/>
      <c r="S45" s="547"/>
      <c r="T45" s="547"/>
      <c r="U45" s="547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  <pageSetup paperSize="9"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X45"/>
  <sheetViews>
    <sheetView workbookViewId="0">
      <pane ySplit="2" topLeftCell="A31" activePane="bottomLeft" state="frozen"/>
      <selection pane="bottomLeft" activeCell="L48" sqref="L48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65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275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2</v>
      </c>
      <c r="T7" s="50">
        <v>2</v>
      </c>
      <c r="U7" s="50">
        <v>2</v>
      </c>
      <c r="V7" s="157">
        <f>SUM(J7:U7)</f>
        <v>24</v>
      </c>
      <c r="W7" s="68">
        <f>+X7-V7</f>
        <v>-6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 t="s">
        <v>87</v>
      </c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 t="s">
        <v>164</v>
      </c>
      <c r="C27" s="50">
        <v>114</v>
      </c>
      <c r="D27" s="50">
        <v>200</v>
      </c>
      <c r="E27" s="50">
        <v>0</v>
      </c>
      <c r="F27" s="85">
        <f>SUM(A27:E27)</f>
        <v>329</v>
      </c>
      <c r="G27" s="157">
        <f>+H27-F27</f>
        <v>1304</v>
      </c>
      <c r="H27" s="74">
        <f>15+118+200+1300</f>
        <v>1633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67">
        <v>24</v>
      </c>
    </row>
    <row r="28" spans="1:24" ht="19.5" thickBot="1" x14ac:dyDescent="0.35">
      <c r="A28" s="362">
        <f>+'064'!A29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96</v>
      </c>
      <c r="H28" s="74"/>
      <c r="I28" s="51"/>
      <c r="J28" s="54"/>
      <c r="K28" s="162">
        <f>+F27</f>
        <v>329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1304</v>
      </c>
      <c r="L29" s="167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-6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0</v>
      </c>
      <c r="B35" s="50"/>
      <c r="C35" s="50"/>
      <c r="D35" s="50"/>
      <c r="E35" s="50">
        <v>0</v>
      </c>
      <c r="F35" s="85">
        <f>SUM(A35:E35)</f>
        <v>0</v>
      </c>
      <c r="G35" s="157"/>
      <c r="H35" s="74"/>
      <c r="I35" s="51"/>
      <c r="J35" s="507">
        <v>2</v>
      </c>
      <c r="K35" s="507">
        <v>2</v>
      </c>
      <c r="L35" s="507">
        <v>2</v>
      </c>
      <c r="M35" s="507">
        <v>2</v>
      </c>
      <c r="N35" s="507">
        <v>2</v>
      </c>
      <c r="O35" s="507">
        <v>2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12</v>
      </c>
      <c r="W35" s="66">
        <f>+X35-V35</f>
        <v>12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0</v>
      </c>
      <c r="B40" s="50"/>
      <c r="C40" s="50"/>
      <c r="D40" s="50"/>
      <c r="E40" s="50">
        <v>0</v>
      </c>
      <c r="F40" s="85">
        <f>SUM(A40:E40)</f>
        <v>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X46"/>
  <sheetViews>
    <sheetView workbookViewId="0">
      <pane ySplit="2" topLeftCell="A33" activePane="bottomLeft" state="frozen"/>
      <selection pane="bottomLeft" activeCell="A43" sqref="A43:XFD46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66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27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117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>
        <v>0</v>
      </c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/>
      <c r="F17" s="157">
        <v>0</v>
      </c>
      <c r="G17" s="157">
        <f>+H17-F17</f>
        <v>30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5" t="s">
        <v>92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5.75" x14ac:dyDescent="0.25">
      <c r="A23" s="51"/>
      <c r="B23" s="51"/>
      <c r="C23" s="51"/>
      <c r="D23" s="51"/>
      <c r="E23" s="51"/>
      <c r="F23" s="74"/>
      <c r="G23" s="74"/>
      <c r="H23" s="74"/>
      <c r="I23" s="51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74"/>
      <c r="W23" s="340"/>
      <c r="X23" s="285"/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0</v>
      </c>
      <c r="C28" s="50" t="s">
        <v>177</v>
      </c>
      <c r="D28" s="50">
        <v>200</v>
      </c>
      <c r="E28" s="50">
        <v>0</v>
      </c>
      <c r="F28" s="85">
        <f>SUM(A28:E28)</f>
        <v>215</v>
      </c>
      <c r="G28" s="157">
        <f>+H28-F28</f>
        <v>1754.7</v>
      </c>
      <c r="H28" s="74">
        <f>15+50+404.7+200+1300</f>
        <v>1969.7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ht="19.5" thickBot="1" x14ac:dyDescent="0.35">
      <c r="A29" s="362">
        <f>+'065'!A28</f>
        <v>0</v>
      </c>
      <c r="B29" s="362"/>
      <c r="C29" s="362"/>
      <c r="D29" s="362"/>
      <c r="E29" s="362"/>
      <c r="F29" s="363">
        <f>+F22+F17+F12+F7</f>
        <v>815</v>
      </c>
      <c r="G29" s="363">
        <f>+V22+V17+V12+V7</f>
        <v>90</v>
      </c>
      <c r="H29" s="74"/>
      <c r="I29" s="51"/>
      <c r="J29" s="54"/>
      <c r="K29" s="162">
        <f>+F28</f>
        <v>215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30</v>
      </c>
      <c r="G30" s="128"/>
      <c r="H30" s="128"/>
      <c r="I30" s="60"/>
      <c r="K30" s="166">
        <f>+G28</f>
        <v>1754.7</v>
      </c>
      <c r="L30" s="167">
        <f>+W28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0</v>
      </c>
      <c r="B36" s="50">
        <v>0</v>
      </c>
      <c r="C36" s="50"/>
      <c r="D36" s="50"/>
      <c r="E36" s="50">
        <v>0</v>
      </c>
      <c r="F36" s="85">
        <f>SUM(A36:E36)</f>
        <v>0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276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>
        <v>0</v>
      </c>
      <c r="B41" s="50">
        <v>0</v>
      </c>
      <c r="C41" s="50"/>
      <c r="D41" s="50"/>
      <c r="E41" s="50">
        <v>0</v>
      </c>
      <c r="F41" s="85">
        <f>SUM(A41:E41)</f>
        <v>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X46"/>
  <sheetViews>
    <sheetView workbookViewId="0">
      <pane ySplit="2" topLeftCell="A31" activePane="bottomLeft" state="frozen"/>
      <selection pane="bottomLeft" activeCell="J50" sqref="J50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67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192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>
        <v>0</v>
      </c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/>
      <c r="T7" s="50"/>
      <c r="U7" s="50"/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0</v>
      </c>
      <c r="C12" s="50">
        <v>700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5" t="s">
        <v>92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154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50">
        <v>300</v>
      </c>
      <c r="F27" s="85">
        <f>SUM(A27:E27)</f>
        <v>695</v>
      </c>
      <c r="G27" s="157">
        <f>+H27-F27</f>
        <v>1000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0</v>
      </c>
      <c r="U27" s="58">
        <v>0</v>
      </c>
      <c r="V27" s="85">
        <f>SUM(J27:U27)</f>
        <v>20</v>
      </c>
      <c r="W27" s="66">
        <f>+X27-V27</f>
        <v>4</v>
      </c>
      <c r="X27" s="67">
        <v>24</v>
      </c>
    </row>
    <row r="28" spans="1:24" ht="19.5" thickBot="1" x14ac:dyDescent="0.35">
      <c r="A28" s="362">
        <f>+'0089'!A28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695</v>
      </c>
      <c r="L28" s="163">
        <f>+V27</f>
        <v>20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1000</v>
      </c>
      <c r="L29" s="167">
        <f>+W27</f>
        <v>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/>
      <c r="C35" s="50"/>
      <c r="D35" s="50"/>
      <c r="E35" s="50">
        <v>0</v>
      </c>
      <c r="F35" s="85">
        <f>SUM(A35:E35)</f>
        <v>35</v>
      </c>
      <c r="G35" s="157"/>
      <c r="H35" s="74"/>
      <c r="I35" s="51"/>
      <c r="J35" s="507">
        <v>2</v>
      </c>
      <c r="K35" s="507">
        <v>2</v>
      </c>
      <c r="L35" s="507">
        <v>2</v>
      </c>
      <c r="M35" s="507">
        <v>2</v>
      </c>
      <c r="N35" s="507">
        <v>2</v>
      </c>
      <c r="O35" s="507">
        <v>2</v>
      </c>
      <c r="P35" s="507">
        <v>2</v>
      </c>
      <c r="Q35" s="507">
        <v>2</v>
      </c>
      <c r="R35" s="507">
        <v>2</v>
      </c>
      <c r="S35" s="507">
        <v>2</v>
      </c>
      <c r="T35" s="507">
        <v>2</v>
      </c>
      <c r="U35" s="507">
        <v>2</v>
      </c>
      <c r="V35" s="85">
        <f>SUM(J35:U35)</f>
        <v>24</v>
      </c>
      <c r="W35" s="66">
        <f>+X35-V35</f>
        <v>0</v>
      </c>
      <c r="X35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295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/>
      <c r="C41" s="50"/>
      <c r="D41" s="50"/>
      <c r="E41" s="50">
        <v>500</v>
      </c>
      <c r="F41" s="85">
        <f>SUM(A41:E41)</f>
        <v>500</v>
      </c>
      <c r="G41" s="157"/>
      <c r="H41" s="74"/>
      <c r="I41" s="51"/>
      <c r="J41" s="507">
        <v>2</v>
      </c>
      <c r="K41" s="507">
        <v>2</v>
      </c>
      <c r="L41" s="507">
        <v>2</v>
      </c>
      <c r="M41" s="507">
        <v>2</v>
      </c>
      <c r="N41" s="507">
        <v>2</v>
      </c>
      <c r="O41" s="507"/>
      <c r="P41" s="507"/>
      <c r="Q41" s="507"/>
      <c r="R41" s="507"/>
      <c r="S41" s="507"/>
      <c r="T41" s="507"/>
      <c r="U41" s="507"/>
      <c r="V41" s="85">
        <f>SUM(J41:U41)</f>
        <v>10</v>
      </c>
      <c r="W41" s="66">
        <f>+X41-V41</f>
        <v>14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4"/>
  <dimension ref="A1:X45"/>
  <sheetViews>
    <sheetView workbookViewId="0">
      <pane ySplit="2" topLeftCell="A30" activePane="bottomLeft" state="frozen"/>
      <selection pane="bottomLeft" activeCell="D48" sqref="D48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68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66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270</v>
      </c>
      <c r="C12" s="50">
        <v>0</v>
      </c>
      <c r="D12" s="50"/>
      <c r="E12" s="50">
        <v>0</v>
      </c>
      <c r="F12" s="157">
        <f>SUM(A12:E12)</f>
        <v>270</v>
      </c>
      <c r="G12" s="157">
        <f>+H12-F12</f>
        <v>430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5" t="s">
        <v>92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0</v>
      </c>
      <c r="C27" s="50">
        <v>0</v>
      </c>
      <c r="D27" s="50">
        <v>0</v>
      </c>
      <c r="E27" s="50">
        <v>0</v>
      </c>
      <c r="F27" s="85">
        <f>SUM(A27:E27)</f>
        <v>15</v>
      </c>
      <c r="G27" s="157">
        <f>+H27-F27</f>
        <v>1969</v>
      </c>
      <c r="H27" s="74">
        <f>15+50+419+200+1300</f>
        <v>1984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9.5" thickBot="1" x14ac:dyDescent="0.35">
      <c r="A28" s="362" t="e">
        <f>+'0078'!A29</f>
        <v>#REF!</v>
      </c>
      <c r="B28" s="362"/>
      <c r="C28" s="362"/>
      <c r="D28" s="362"/>
      <c r="E28" s="362"/>
      <c r="F28" s="363">
        <f>+F22+F17+F12+F7</f>
        <v>415</v>
      </c>
      <c r="G28" s="363">
        <f>+V22+V17+V12+V7</f>
        <v>90</v>
      </c>
      <c r="H28" s="74"/>
      <c r="I28" s="51"/>
      <c r="J28" s="54"/>
      <c r="K28" s="162">
        <f>+F27</f>
        <v>15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430</v>
      </c>
      <c r="G29" s="128"/>
      <c r="H29" s="128"/>
      <c r="I29" s="60"/>
      <c r="K29" s="166">
        <f>+G27</f>
        <v>1969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</row>
    <row r="35" spans="1:24" ht="15.75" x14ac:dyDescent="0.25">
      <c r="A35" s="50"/>
      <c r="B35" s="50">
        <v>0</v>
      </c>
      <c r="C35" s="50">
        <v>0</v>
      </c>
      <c r="D35" s="50">
        <v>0</v>
      </c>
      <c r="E35" s="50">
        <v>0</v>
      </c>
      <c r="F35" s="85">
        <f>SUM(A35:E35)</f>
        <v>0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</row>
    <row r="40" spans="1:24" ht="15.75" x14ac:dyDescent="0.25">
      <c r="A40" s="50"/>
      <c r="B40" s="50">
        <v>0</v>
      </c>
      <c r="C40" s="50">
        <v>0</v>
      </c>
      <c r="D40" s="50">
        <v>0</v>
      </c>
      <c r="E40" s="50">
        <v>0</v>
      </c>
      <c r="F40" s="85">
        <f>SUM(A40:E40)</f>
        <v>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X46"/>
  <sheetViews>
    <sheetView workbookViewId="0">
      <pane ySplit="2" topLeftCell="A31" activePane="bottomLeft" state="frozen"/>
      <selection pane="bottomLeft" activeCell="D49" sqref="D49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11.42578125" style="67"/>
    <col min="25" max="16384" width="11.42578125" style="49"/>
  </cols>
  <sheetData>
    <row r="1" spans="1:24" s="40" customFormat="1" ht="18.75" x14ac:dyDescent="0.3">
      <c r="A1" s="40" t="s">
        <v>116</v>
      </c>
      <c r="B1" s="40">
        <v>67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192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0</v>
      </c>
      <c r="B7" s="50">
        <v>0</v>
      </c>
      <c r="C7" s="50">
        <v>0</v>
      </c>
      <c r="D7" s="50"/>
      <c r="E7" s="50">
        <v>0</v>
      </c>
      <c r="F7" s="157">
        <f>SUM(A7:E7)</f>
        <v>0</v>
      </c>
      <c r="G7" s="157">
        <f>+H7-F7</f>
        <v>100</v>
      </c>
      <c r="H7" s="74">
        <v>100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0</v>
      </c>
      <c r="W7" s="68">
        <f>+X7-V7</f>
        <v>18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277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277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0</v>
      </c>
      <c r="C12" s="50">
        <v>0</v>
      </c>
      <c r="D12" s="50"/>
      <c r="E12" s="50">
        <v>0</v>
      </c>
      <c r="F12" s="157">
        <f>SUM(A12:E12)</f>
        <v>0</v>
      </c>
      <c r="G12" s="157">
        <f>+H12-F12</f>
        <v>700</v>
      </c>
      <c r="H12" s="74">
        <v>700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68">
        <f>SUM(J12:U12)</f>
        <v>0</v>
      </c>
      <c r="W12" s="68">
        <f>+X12-V12</f>
        <v>24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277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277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0</v>
      </c>
      <c r="B17" s="50">
        <v>0</v>
      </c>
      <c r="C17" s="50">
        <v>0</v>
      </c>
      <c r="D17" s="50"/>
      <c r="E17" s="50">
        <v>0</v>
      </c>
      <c r="F17" s="157">
        <f>SUM(A17:E17)</f>
        <v>0</v>
      </c>
      <c r="G17" s="157">
        <f>+H17-F17</f>
        <v>30</v>
      </c>
      <c r="H17" s="74">
        <v>30</v>
      </c>
      <c r="I17" s="51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368">
        <f>SUM(J17:U17)</f>
        <v>0</v>
      </c>
      <c r="W17" s="68">
        <f>+X17-V17</f>
        <v>24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277" t="s">
        <v>92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277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0</v>
      </c>
      <c r="C22" s="50">
        <v>0</v>
      </c>
      <c r="D22" s="50"/>
      <c r="E22" s="50">
        <v>0</v>
      </c>
      <c r="F22" s="157">
        <f>SUM(A22:E22)</f>
        <v>0</v>
      </c>
      <c r="G22" s="157">
        <f>+H22-F22</f>
        <v>15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362</v>
      </c>
      <c r="D27" s="50">
        <v>200</v>
      </c>
      <c r="E27" s="50">
        <v>300</v>
      </c>
      <c r="F27" s="85">
        <f>SUM(A27:E27)</f>
        <v>927</v>
      </c>
      <c r="G27" s="157">
        <f>+H27-F27</f>
        <v>768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67">
        <v>24</v>
      </c>
    </row>
    <row r="28" spans="1:24" ht="19.5" thickBot="1" x14ac:dyDescent="0.35">
      <c r="A28" s="362">
        <f>+'0067'!A28</f>
        <v>0</v>
      </c>
      <c r="B28" s="362"/>
      <c r="C28" s="362"/>
      <c r="D28" s="362"/>
      <c r="E28" s="362"/>
      <c r="F28" s="363">
        <f>+F22+F17+F12+F7</f>
        <v>0</v>
      </c>
      <c r="G28" s="363">
        <f>+V22+V17+V12+V7</f>
        <v>24</v>
      </c>
      <c r="H28" s="74"/>
      <c r="I28" s="51"/>
      <c r="J28" s="54"/>
      <c r="K28" s="162">
        <f>+F27</f>
        <v>927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845</v>
      </c>
      <c r="G29" s="128"/>
      <c r="H29" s="128"/>
      <c r="I29" s="60"/>
      <c r="K29" s="166">
        <f>+G27</f>
        <v>768</v>
      </c>
      <c r="L29" s="167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66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/>
      <c r="C35" s="50"/>
      <c r="D35" s="50"/>
      <c r="E35" s="50"/>
      <c r="F35" s="85">
        <f>SUM(A35:E35)</f>
        <v>35</v>
      </c>
      <c r="G35" s="157"/>
      <c r="H35" s="74"/>
      <c r="I35" s="51"/>
      <c r="J35" s="507">
        <v>2</v>
      </c>
      <c r="K35" s="507">
        <v>2</v>
      </c>
      <c r="L35" s="507">
        <v>2</v>
      </c>
      <c r="M35" s="507">
        <v>2</v>
      </c>
      <c r="N35" s="507">
        <v>2</v>
      </c>
      <c r="O35" s="507">
        <v>2</v>
      </c>
      <c r="P35" s="507">
        <v>2</v>
      </c>
      <c r="Q35" s="507">
        <v>2</v>
      </c>
      <c r="R35" s="507">
        <v>2</v>
      </c>
      <c r="S35" s="507">
        <v>2</v>
      </c>
      <c r="T35" s="507">
        <v>2</v>
      </c>
      <c r="U35" s="507">
        <v>2</v>
      </c>
      <c r="V35" s="85">
        <f>SUM(J35:U35)</f>
        <v>24</v>
      </c>
      <c r="W35" s="66">
        <f>+X35-V35</f>
        <v>0</v>
      </c>
      <c r="X35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251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/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/>
      <c r="C41" s="50"/>
      <c r="D41" s="50"/>
      <c r="E41" s="50"/>
      <c r="F41" s="85">
        <f>SUM(A41:E41)</f>
        <v>0</v>
      </c>
      <c r="G41" s="157"/>
      <c r="H41" s="74"/>
      <c r="I41" s="51"/>
      <c r="J41" s="507">
        <v>2</v>
      </c>
      <c r="K41" s="507">
        <v>2</v>
      </c>
      <c r="L41" s="507">
        <v>2</v>
      </c>
      <c r="M41" s="507">
        <v>2</v>
      </c>
      <c r="N41" s="507">
        <v>2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10</v>
      </c>
      <c r="W41" s="66">
        <f>+X41-V41</f>
        <v>14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9"/>
  <dimension ref="A1:X46"/>
  <sheetViews>
    <sheetView workbookViewId="0">
      <pane ySplit="2" topLeftCell="A26" activePane="bottomLeft" state="frozen"/>
      <selection pane="bottomLeft" activeCell="H32" sqref="H32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</cols>
  <sheetData>
    <row r="1" spans="1:24" s="4" customFormat="1" ht="18.75" x14ac:dyDescent="0.3">
      <c r="A1" s="40" t="s">
        <v>1</v>
      </c>
      <c r="B1" s="40">
        <v>70</v>
      </c>
      <c r="C1" s="40"/>
      <c r="D1" s="40"/>
      <c r="E1" s="40"/>
      <c r="F1" s="61"/>
      <c r="G1" s="61"/>
      <c r="H1" s="6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61"/>
      <c r="W1" s="62"/>
      <c r="X1" s="63"/>
    </row>
    <row r="2" spans="1:24" s="4" customFormat="1" ht="18.75" x14ac:dyDescent="0.3">
      <c r="A2" s="364" t="s">
        <v>60</v>
      </c>
      <c r="B2" s="364"/>
      <c r="C2" s="364"/>
      <c r="D2" s="364"/>
      <c r="E2" s="364"/>
      <c r="F2" s="347"/>
      <c r="G2" s="347"/>
      <c r="H2" s="356"/>
      <c r="I2" s="344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61"/>
      <c r="W2" s="62"/>
      <c r="X2" s="63"/>
    </row>
    <row r="3" spans="1:24" s="4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61"/>
      <c r="W3" s="62"/>
      <c r="X3" s="63"/>
    </row>
    <row r="4" spans="1:24" s="12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87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11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12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321"/>
      <c r="W8" s="72"/>
      <c r="X8" s="65"/>
    </row>
    <row r="9" spans="1:24" s="12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11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16" customFormat="1" ht="15.75" x14ac:dyDescent="0.25">
      <c r="A18" s="50">
        <v>0</v>
      </c>
      <c r="B18" s="50">
        <v>0</v>
      </c>
      <c r="C18" s="50">
        <v>0</v>
      </c>
      <c r="D18" s="50"/>
      <c r="E18" s="50">
        <v>0</v>
      </c>
      <c r="F18" s="157">
        <f>SUM(A18:E18)</f>
        <v>0</v>
      </c>
      <c r="G18" s="157">
        <f>+H18-F18</f>
        <v>30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0</v>
      </c>
      <c r="S18" s="50">
        <v>0</v>
      </c>
      <c r="T18" s="50">
        <v>0</v>
      </c>
      <c r="U18" s="50">
        <v>0</v>
      </c>
      <c r="V18" s="368">
        <f>SUM(J18:U18)</f>
        <v>16</v>
      </c>
      <c r="W18" s="68">
        <f>+X18-V18</f>
        <v>8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0</v>
      </c>
      <c r="C23" s="50">
        <v>0</v>
      </c>
      <c r="D23" s="50"/>
      <c r="E23" s="50">
        <v>0</v>
      </c>
      <c r="F23" s="157">
        <f>SUM(A23:E23)</f>
        <v>0</v>
      </c>
      <c r="G23" s="157">
        <f>+H23-F23</f>
        <v>15</v>
      </c>
      <c r="H23" s="74">
        <v>15</v>
      </c>
      <c r="I23" s="51"/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157">
        <f>SUM(J23:U23)</f>
        <v>0</v>
      </c>
      <c r="W23" s="68">
        <f>+X23-V23</f>
        <v>24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50</v>
      </c>
      <c r="C28" s="50">
        <v>114</v>
      </c>
      <c r="D28" s="50">
        <v>200</v>
      </c>
      <c r="E28" s="50">
        <v>1000</v>
      </c>
      <c r="F28" s="85">
        <f>SUM(A28:E28)</f>
        <v>1379</v>
      </c>
      <c r="G28" s="157">
        <f>+H28-F28</f>
        <v>316</v>
      </c>
      <c r="H28" s="74">
        <f>15+50+130+200+1300</f>
        <v>1695</v>
      </c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380">
        <v>24</v>
      </c>
    </row>
    <row r="29" spans="1:24" ht="19.5" thickBot="1" x14ac:dyDescent="0.35">
      <c r="A29" s="362" t="str">
        <f>+'035'!A29</f>
        <v>TOTAL AL 2010</v>
      </c>
      <c r="B29" s="362"/>
      <c r="C29" s="362"/>
      <c r="D29" s="362"/>
      <c r="E29" s="362"/>
      <c r="F29" s="363">
        <f>+F23+F18+F12+F7</f>
        <v>800</v>
      </c>
      <c r="G29" s="363">
        <f>+V23+V18+V12+V7</f>
        <v>58</v>
      </c>
      <c r="H29" s="74"/>
      <c r="I29" s="51"/>
      <c r="J29" s="51"/>
      <c r="K29" s="272">
        <f>+F28</f>
        <v>1379</v>
      </c>
      <c r="L29" s="378">
        <f>+V28</f>
        <v>0</v>
      </c>
      <c r="M29" s="51"/>
      <c r="N29" s="51"/>
      <c r="O29" s="51"/>
      <c r="P29" s="51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+G23+G18+G12+G7</f>
        <v>45</v>
      </c>
      <c r="G30" s="128"/>
      <c r="H30" s="128"/>
      <c r="I30" s="60"/>
      <c r="K30" s="166">
        <f>+G28</f>
        <v>316</v>
      </c>
      <c r="L30" s="167">
        <f>+W28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+W23+W18+W12+W7</f>
        <v>32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38" t="s">
        <v>295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 t="s">
        <v>302</v>
      </c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30</v>
      </c>
      <c r="B41" s="50"/>
      <c r="C41" s="50"/>
      <c r="D41" s="50" t="s">
        <v>299</v>
      </c>
      <c r="E41" s="50">
        <v>500</v>
      </c>
      <c r="F41" s="85">
        <f>SUM(A41:E41)</f>
        <v>530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</row>
    <row r="44" spans="1:24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J44" s="547" t="s">
        <v>322</v>
      </c>
      <c r="K44" s="547"/>
      <c r="L44" s="547"/>
      <c r="M44" s="547"/>
      <c r="N44" s="547"/>
      <c r="O44" s="547"/>
      <c r="P44" s="547"/>
      <c r="Q44" s="547"/>
      <c r="R44" s="547"/>
      <c r="S44" s="547"/>
      <c r="T44" s="547"/>
      <c r="U44" s="547"/>
      <c r="V44" s="84" t="s">
        <v>87</v>
      </c>
      <c r="W44" s="73" t="s">
        <v>92</v>
      </c>
    </row>
    <row r="45" spans="1:24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</row>
    <row r="46" spans="1:24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6">
    <tabColor rgb="FF92D050"/>
  </sheetPr>
  <dimension ref="A1:X45"/>
  <sheetViews>
    <sheetView workbookViewId="0">
      <pane ySplit="2" topLeftCell="A33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71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64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/>
      <c r="B22" s="50">
        <v>15</v>
      </c>
      <c r="C22" s="50">
        <v>0</v>
      </c>
      <c r="D22" s="50"/>
      <c r="E22" s="50">
        <v>0</v>
      </c>
      <c r="F22" s="157"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50">
        <v>300</v>
      </c>
      <c r="F27" s="85">
        <f>SUM(A27:E27)</f>
        <v>695</v>
      </c>
      <c r="G27" s="157">
        <f>+H27-F27</f>
        <v>1000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380">
        <v>24</v>
      </c>
    </row>
    <row r="28" spans="1:24" ht="19.5" thickBot="1" x14ac:dyDescent="0.35">
      <c r="A28" s="362" t="str">
        <f>+'039'!A31</f>
        <v>TOTAL AL 2010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695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1000</v>
      </c>
      <c r="L29" s="167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</row>
    <row r="35" spans="1:24" ht="15.75" x14ac:dyDescent="0.25">
      <c r="A35" s="50">
        <v>35</v>
      </c>
      <c r="B35" s="50"/>
      <c r="C35" s="50"/>
      <c r="D35" s="50">
        <v>0</v>
      </c>
      <c r="E35" s="50">
        <v>0</v>
      </c>
      <c r="F35" s="85">
        <f>SUM(A35:E35)</f>
        <v>35</v>
      </c>
      <c r="G35" s="157"/>
      <c r="H35" s="74"/>
      <c r="I35" s="51"/>
      <c r="J35" s="507">
        <v>2</v>
      </c>
      <c r="K35" s="507">
        <v>2</v>
      </c>
      <c r="L35" s="507">
        <v>2</v>
      </c>
      <c r="M35" s="507">
        <v>2</v>
      </c>
      <c r="N35" s="507">
        <v>2</v>
      </c>
      <c r="O35" s="507">
        <v>2</v>
      </c>
      <c r="P35" s="507">
        <v>2</v>
      </c>
      <c r="Q35" s="507">
        <v>2</v>
      </c>
      <c r="R35" s="507">
        <v>2</v>
      </c>
      <c r="S35" s="507">
        <v>2</v>
      </c>
      <c r="T35" s="507">
        <v>2</v>
      </c>
      <c r="U35" s="507">
        <v>2</v>
      </c>
      <c r="V35" s="85">
        <f>SUM(J35:U35)</f>
        <v>24</v>
      </c>
      <c r="W35" s="66">
        <f>+X35-V35</f>
        <v>0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</row>
    <row r="40" spans="1:24" ht="15.75" x14ac:dyDescent="0.25">
      <c r="A40" s="50"/>
      <c r="B40" s="50"/>
      <c r="C40" s="50"/>
      <c r="D40" s="50">
        <v>0</v>
      </c>
      <c r="E40" s="50">
        <v>0</v>
      </c>
      <c r="F40" s="85">
        <f>SUM(A40:E40)</f>
        <v>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327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orientation="portrait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92D050"/>
  </sheetPr>
  <dimension ref="A1:X45"/>
  <sheetViews>
    <sheetView workbookViewId="0">
      <pane ySplit="2" topLeftCell="A33" activePane="bottomLeft" state="frozen"/>
      <selection pane="bottomLeft" activeCell="I49" sqref="I49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72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64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/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 t="s">
        <v>164</v>
      </c>
      <c r="C27" s="50">
        <v>135</v>
      </c>
      <c r="D27" s="50">
        <v>200</v>
      </c>
      <c r="E27" s="50">
        <v>300</v>
      </c>
      <c r="F27" s="85">
        <f>SUM(A27:E27)</f>
        <v>650</v>
      </c>
      <c r="G27" s="157">
        <f>+H27-F27</f>
        <v>995</v>
      </c>
      <c r="H27" s="74">
        <f>15+130+200+1300</f>
        <v>1645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380">
        <v>24</v>
      </c>
    </row>
    <row r="28" spans="1:24" ht="19.5" thickBot="1" x14ac:dyDescent="0.35">
      <c r="A28" s="362" t="str">
        <f>+'0106'!A29</f>
        <v>TOTAL AL 2010</v>
      </c>
      <c r="B28" s="362"/>
      <c r="C28" s="362"/>
      <c r="D28" s="362"/>
      <c r="E28" s="362"/>
      <c r="F28" s="363">
        <f>+F22+F17+F12+F7</f>
        <v>845</v>
      </c>
      <c r="G28" s="363">
        <f>+V22+V17+V7</f>
        <v>66</v>
      </c>
      <c r="H28" s="74"/>
      <c r="I28" s="51"/>
      <c r="J28" s="54"/>
      <c r="K28" s="162">
        <f>+F27</f>
        <v>650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+G22+G12+G7</f>
        <v>0</v>
      </c>
      <c r="G29" s="128"/>
      <c r="H29" s="128"/>
      <c r="I29" s="60"/>
      <c r="K29" s="166">
        <f>+G27</f>
        <v>995</v>
      </c>
      <c r="L29" s="167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</row>
    <row r="35" spans="1:24" ht="15.75" x14ac:dyDescent="0.25">
      <c r="A35" s="50">
        <v>35</v>
      </c>
      <c r="B35" s="50"/>
      <c r="C35" s="50"/>
      <c r="D35" s="50"/>
      <c r="E35" s="50">
        <v>0</v>
      </c>
      <c r="F35" s="85">
        <f>SUM(A35:E35)</f>
        <v>35</v>
      </c>
      <c r="G35" s="157"/>
      <c r="H35" s="74"/>
      <c r="I35" s="51"/>
      <c r="J35" s="507">
        <v>2</v>
      </c>
      <c r="K35" s="507">
        <v>2</v>
      </c>
      <c r="L35" s="507">
        <v>2</v>
      </c>
      <c r="M35" s="507">
        <v>2</v>
      </c>
      <c r="N35" s="507">
        <v>2</v>
      </c>
      <c r="O35" s="507">
        <v>2</v>
      </c>
      <c r="P35" s="507">
        <v>2</v>
      </c>
      <c r="Q35" s="507">
        <v>2</v>
      </c>
      <c r="R35" s="507">
        <v>2</v>
      </c>
      <c r="S35" s="507">
        <v>2</v>
      </c>
      <c r="T35" s="507">
        <v>2</v>
      </c>
      <c r="U35" s="507">
        <v>2</v>
      </c>
      <c r="V35" s="85">
        <f>SUM(J35:U35)</f>
        <v>24</v>
      </c>
      <c r="W35" s="66">
        <f>+X35-V35</f>
        <v>0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</row>
    <row r="40" spans="1:24" ht="15.75" x14ac:dyDescent="0.25">
      <c r="A40" s="50">
        <v>0</v>
      </c>
      <c r="B40" s="50"/>
      <c r="C40" s="50"/>
      <c r="D40" s="50"/>
      <c r="E40" s="50">
        <v>0</v>
      </c>
      <c r="F40" s="85">
        <f>SUM(A40:E40)</f>
        <v>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7" t="s">
        <v>322</v>
      </c>
      <c r="K43" s="547"/>
      <c r="L43" s="547"/>
      <c r="M43" s="547"/>
      <c r="N43" s="547"/>
      <c r="O43" s="547"/>
      <c r="P43" s="547"/>
      <c r="Q43" s="547"/>
      <c r="R43" s="547"/>
      <c r="S43" s="547"/>
      <c r="T43" s="547"/>
      <c r="U43" s="547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9">
    <tabColor rgb="FF92D050"/>
  </sheetPr>
  <dimension ref="A1:X45"/>
  <sheetViews>
    <sheetView workbookViewId="0">
      <pane ySplit="2" topLeftCell="A30" activePane="bottomLeft" state="frozen"/>
      <selection pane="bottomLeft" activeCell="O40" sqref="O40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73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277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 t="s">
        <v>164</v>
      </c>
      <c r="C27" s="50">
        <v>130</v>
      </c>
      <c r="D27" s="50">
        <v>200</v>
      </c>
      <c r="E27" s="50">
        <v>300</v>
      </c>
      <c r="F27" s="85">
        <f>SUM(A27:E27)</f>
        <v>645</v>
      </c>
      <c r="G27" s="157">
        <f>+H27-F27</f>
        <v>1000</v>
      </c>
      <c r="H27" s="74">
        <f>15+130+200+1300</f>
        <v>1645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380">
        <v>24</v>
      </c>
    </row>
    <row r="28" spans="1:24" ht="19.5" thickBot="1" x14ac:dyDescent="0.35">
      <c r="A28" s="362" t="str">
        <f>+'0072'!A28</f>
        <v>TOTAL AL 2010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645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1000</v>
      </c>
      <c r="L29" s="167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</row>
    <row r="35" spans="1:24" ht="15.75" x14ac:dyDescent="0.25">
      <c r="A35" s="50">
        <v>35</v>
      </c>
      <c r="B35" s="50"/>
      <c r="C35" s="50">
        <v>0</v>
      </c>
      <c r="D35" s="50"/>
      <c r="E35" s="50">
        <v>0</v>
      </c>
      <c r="F35" s="85">
        <f>SUM(A35:E35)</f>
        <v>35</v>
      </c>
      <c r="G35" s="157"/>
      <c r="H35" s="74"/>
      <c r="I35" s="51"/>
      <c r="J35" s="507">
        <v>2</v>
      </c>
      <c r="K35" s="507">
        <v>2</v>
      </c>
      <c r="L35" s="507">
        <v>2</v>
      </c>
      <c r="M35" s="507">
        <v>2</v>
      </c>
      <c r="N35" s="507">
        <v>2</v>
      </c>
      <c r="O35" s="507">
        <v>2</v>
      </c>
      <c r="P35" s="507">
        <v>2</v>
      </c>
      <c r="Q35" s="507">
        <v>2</v>
      </c>
      <c r="R35" s="507">
        <v>2</v>
      </c>
      <c r="S35" s="507">
        <v>2</v>
      </c>
      <c r="T35" s="507">
        <v>2</v>
      </c>
      <c r="U35" s="507">
        <v>2</v>
      </c>
      <c r="V35" s="85">
        <f>SUM(J35:U35)</f>
        <v>24</v>
      </c>
      <c r="W35" s="66">
        <f>+X35-V35</f>
        <v>0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138" t="s">
        <v>151</v>
      </c>
      <c r="B38" s="138"/>
      <c r="C38" s="138"/>
      <c r="D38" s="138"/>
      <c r="E38" s="138" t="s">
        <v>295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</row>
    <row r="40" spans="1:24" ht="15.75" x14ac:dyDescent="0.25">
      <c r="A40" s="50"/>
      <c r="B40" s="50"/>
      <c r="C40" s="50">
        <v>0</v>
      </c>
      <c r="D40" s="50"/>
      <c r="E40" s="50">
        <v>300</v>
      </c>
      <c r="F40" s="85">
        <f>SUM(A40:E40)</f>
        <v>300</v>
      </c>
      <c r="G40" s="157"/>
      <c r="H40" s="74"/>
      <c r="I40" s="51"/>
      <c r="J40" s="507">
        <v>2</v>
      </c>
      <c r="K40" s="507">
        <v>2</v>
      </c>
      <c r="L40" s="507">
        <v>2</v>
      </c>
      <c r="M40" s="507">
        <v>2</v>
      </c>
      <c r="N40" s="507">
        <v>2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10</v>
      </c>
      <c r="W40" s="66">
        <f>+X40-V40</f>
        <v>14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A1:X47"/>
  <sheetViews>
    <sheetView workbookViewId="0">
      <pane ySplit="2" topLeftCell="A33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74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50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/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5.75" x14ac:dyDescent="0.25">
      <c r="A28" s="50">
        <v>15</v>
      </c>
      <c r="B28" s="50">
        <v>50</v>
      </c>
      <c r="C28" s="50">
        <v>130</v>
      </c>
      <c r="D28" s="50">
        <v>200</v>
      </c>
      <c r="E28" s="50">
        <v>0</v>
      </c>
      <c r="F28" s="85">
        <f>SUM(A28:E28)</f>
        <v>395</v>
      </c>
      <c r="G28" s="157">
        <f>+H28-F28</f>
        <v>1300</v>
      </c>
      <c r="H28" s="74">
        <f>15+50+130+200+1300</f>
        <v>1695</v>
      </c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380">
        <v>24</v>
      </c>
    </row>
    <row r="29" spans="1:24" ht="16.5" thickBot="1" x14ac:dyDescent="0.3">
      <c r="A29" s="51"/>
      <c r="B29" s="51"/>
      <c r="C29" s="51"/>
      <c r="D29" s="51"/>
      <c r="E29" s="51"/>
      <c r="F29" s="74"/>
      <c r="G29" s="74"/>
      <c r="H29" s="74"/>
      <c r="I29" s="51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362" t="str">
        <f>+'0104'!A33</f>
        <v>TOTAL AL 2010</v>
      </c>
      <c r="B30" s="362"/>
      <c r="C30" s="362"/>
      <c r="D30" s="362"/>
      <c r="E30" s="362"/>
      <c r="F30" s="363">
        <f>+F23+F18+F12+F7</f>
        <v>845</v>
      </c>
      <c r="G30" s="363">
        <f>+V23+V18+V12+V7</f>
        <v>90</v>
      </c>
      <c r="H30" s="74"/>
      <c r="I30" s="51"/>
      <c r="J30" s="54"/>
      <c r="K30" s="162">
        <f>+F28</f>
        <v>395</v>
      </c>
      <c r="L30" s="163">
        <f>+V28</f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74"/>
      <c r="W30" s="340"/>
      <c r="X30" s="28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+G23+G18+G12+G7</f>
        <v>0</v>
      </c>
      <c r="G31" s="128"/>
      <c r="H31" s="128"/>
      <c r="I31" s="60"/>
      <c r="K31" s="166">
        <f>+G28</f>
        <v>1300</v>
      </c>
      <c r="L31" s="167">
        <f>+W28</f>
        <v>24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+W23+W12+W7</f>
        <v>0</v>
      </c>
      <c r="G32" s="130"/>
      <c r="H32" s="130"/>
    </row>
    <row r="33" spans="1:24" ht="18.75" x14ac:dyDescent="0.3">
      <c r="A33" s="98" t="s">
        <v>81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98" t="s">
        <v>195</v>
      </c>
      <c r="B34" s="99"/>
      <c r="C34" s="99"/>
      <c r="D34" s="99"/>
      <c r="E34" s="99"/>
      <c r="F34" s="111"/>
      <c r="G34" s="112"/>
      <c r="H34" s="150"/>
      <c r="I34" s="55"/>
      <c r="V34" s="86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100" t="s">
        <v>198</v>
      </c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345"/>
      <c r="V35" s="84" t="s">
        <v>87</v>
      </c>
      <c r="W35" s="73" t="s">
        <v>92</v>
      </c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</row>
    <row r="37" spans="1:24" ht="15.75" x14ac:dyDescent="0.25">
      <c r="A37" s="50"/>
      <c r="B37" s="50"/>
      <c r="C37" s="50">
        <v>0</v>
      </c>
      <c r="D37" s="50">
        <v>0</v>
      </c>
      <c r="E37" s="50">
        <v>0</v>
      </c>
      <c r="F37" s="85">
        <f>SUM(A37:E37)</f>
        <v>0</v>
      </c>
      <c r="G37" s="157"/>
      <c r="H37" s="74"/>
      <c r="I37" s="51"/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0</v>
      </c>
      <c r="W37" s="66">
        <f>+X37-V37</f>
        <v>24</v>
      </c>
      <c r="X37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</row>
    <row r="40" spans="1:24" ht="18.75" x14ac:dyDescent="0.3">
      <c r="A40" s="138" t="s">
        <v>151</v>
      </c>
      <c r="B40" s="138"/>
      <c r="C40" s="138"/>
      <c r="D40" s="138"/>
      <c r="E40" s="138" t="s">
        <v>149</v>
      </c>
      <c r="F40" s="154" t="s">
        <v>87</v>
      </c>
      <c r="G40" s="155" t="s">
        <v>92</v>
      </c>
      <c r="H40" s="156"/>
      <c r="I40" s="57"/>
      <c r="J40" s="100" t="s">
        <v>233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/>
      <c r="B42" s="50"/>
      <c r="C42" s="50">
        <v>0</v>
      </c>
      <c r="D42" s="50">
        <v>0</v>
      </c>
      <c r="E42" s="50">
        <v>0</v>
      </c>
      <c r="F42" s="85">
        <f>SUM(A42:E42)</f>
        <v>0</v>
      </c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9" t="s">
        <v>322</v>
      </c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3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X45"/>
  <sheetViews>
    <sheetView workbookViewId="0">
      <pane ySplit="2" topLeftCell="A42" activePane="bottomLeft" state="frozen"/>
      <selection pane="bottomLeft" activeCell="E27" sqref="E27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75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278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5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0</v>
      </c>
      <c r="C17" s="50">
        <v>0</v>
      </c>
      <c r="D17" s="50"/>
      <c r="E17" s="50">
        <v>0</v>
      </c>
      <c r="F17" s="157">
        <f>SUM(A17:E17)</f>
        <v>5</v>
      </c>
      <c r="G17" s="157">
        <f>+H17-F17</f>
        <v>25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5" t="s">
        <v>92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0</v>
      </c>
      <c r="C22" s="50">
        <v>0</v>
      </c>
      <c r="D22" s="50"/>
      <c r="E22" s="50">
        <v>0</v>
      </c>
      <c r="F22" s="157">
        <f>SUM(A22:E22)</f>
        <v>0</v>
      </c>
      <c r="G22" s="157">
        <f>+H22-F22</f>
        <v>15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0</v>
      </c>
      <c r="C27" s="50">
        <v>130</v>
      </c>
      <c r="D27" s="50">
        <v>200</v>
      </c>
      <c r="E27" s="50">
        <v>300</v>
      </c>
      <c r="F27" s="85">
        <f>SUM(A27:E27)</f>
        <v>645</v>
      </c>
      <c r="G27" s="157">
        <f>+H27-F27</f>
        <v>1050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380">
        <v>24</v>
      </c>
    </row>
    <row r="28" spans="1:24" ht="19.5" thickBot="1" x14ac:dyDescent="0.35">
      <c r="A28" s="362" t="str">
        <f>+'058'!A28</f>
        <v>TOTAL AL 2010</v>
      </c>
      <c r="B28" s="362"/>
      <c r="C28" s="362"/>
      <c r="D28" s="362"/>
      <c r="E28" s="362"/>
      <c r="F28" s="363">
        <f>+F22+F17+F12+F7</f>
        <v>805</v>
      </c>
      <c r="G28" s="363">
        <f>+V17+V12+V7</f>
        <v>66</v>
      </c>
      <c r="H28" s="74"/>
      <c r="I28" s="51"/>
      <c r="J28" s="54"/>
      <c r="K28" s="369">
        <f>+F27</f>
        <v>645</v>
      </c>
      <c r="L28" s="370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40</v>
      </c>
      <c r="G29" s="128"/>
      <c r="H29" s="128"/>
      <c r="I29" s="60"/>
      <c r="K29" s="391">
        <f>+G27</f>
        <v>1050</v>
      </c>
      <c r="L29" s="392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</row>
    <row r="35" spans="1:24" ht="15.75" x14ac:dyDescent="0.25">
      <c r="A35" s="50"/>
      <c r="B35" s="50">
        <v>0</v>
      </c>
      <c r="C35" s="50"/>
      <c r="D35" s="50">
        <v>0</v>
      </c>
      <c r="E35" s="50">
        <v>0</v>
      </c>
      <c r="F35" s="85">
        <f>SUM(A35:E35)</f>
        <v>0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279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</row>
    <row r="40" spans="1:24" ht="15.75" x14ac:dyDescent="0.25">
      <c r="A40" s="50"/>
      <c r="B40" s="50">
        <v>0</v>
      </c>
      <c r="C40" s="50"/>
      <c r="D40" s="50">
        <v>0</v>
      </c>
      <c r="E40" s="50">
        <v>500</v>
      </c>
      <c r="F40" s="85">
        <f>SUM(A40:E40)</f>
        <v>500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92D050"/>
  </sheetPr>
  <dimension ref="A1:X45"/>
  <sheetViews>
    <sheetView workbookViewId="0">
      <pane ySplit="2" topLeftCell="A32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76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48" t="s">
        <v>15</v>
      </c>
      <c r="B2" s="548"/>
      <c r="C2" s="548"/>
      <c r="D2" s="548"/>
      <c r="E2" s="548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549" t="s">
        <v>81</v>
      </c>
      <c r="B3" s="550"/>
      <c r="C3" s="550"/>
      <c r="D3" s="550"/>
      <c r="E3" s="550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549" t="s">
        <v>68</v>
      </c>
      <c r="B4" s="550"/>
      <c r="C4" s="550"/>
      <c r="D4" s="550"/>
      <c r="E4" s="550"/>
      <c r="F4" s="104"/>
      <c r="G4" s="146"/>
      <c r="H4" s="146"/>
      <c r="I4" s="42"/>
      <c r="J4" s="549" t="s">
        <v>107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3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0</v>
      </c>
      <c r="D7" s="50"/>
      <c r="E7" s="50">
        <v>0</v>
      </c>
      <c r="F7" s="85">
        <f>SUM(A7:E7)</f>
        <v>50</v>
      </c>
      <c r="G7" s="157">
        <f>+H7-F7</f>
        <v>50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545" t="s">
        <v>81</v>
      </c>
      <c r="B8" s="546"/>
      <c r="C8" s="546"/>
      <c r="D8" s="546"/>
      <c r="E8" s="546"/>
      <c r="F8" s="111"/>
      <c r="G8" s="150"/>
      <c r="H8" s="150"/>
      <c r="I8" s="55"/>
      <c r="V8" s="87"/>
      <c r="W8" s="72"/>
      <c r="X8" s="65"/>
    </row>
    <row r="9" spans="1:24" s="43" customFormat="1" ht="18.75" x14ac:dyDescent="0.3">
      <c r="A9" s="545" t="s">
        <v>82</v>
      </c>
      <c r="B9" s="546"/>
      <c r="C9" s="546"/>
      <c r="D9" s="546"/>
      <c r="E9" s="546"/>
      <c r="F9" s="111"/>
      <c r="G9" s="150"/>
      <c r="H9" s="150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1" t="s">
        <v>67</v>
      </c>
      <c r="G10" s="277" t="s">
        <v>92</v>
      </c>
      <c r="H10" s="153"/>
      <c r="I10" s="56"/>
      <c r="J10" s="549" t="s">
        <v>108</v>
      </c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3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4"/>
      <c r="G11" s="277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270</v>
      </c>
      <c r="B12" s="50">
        <v>0</v>
      </c>
      <c r="C12" s="50">
        <v>0</v>
      </c>
      <c r="D12" s="50"/>
      <c r="E12" s="50">
        <v>0</v>
      </c>
      <c r="F12" s="85">
        <f>SUM(A12:E12)</f>
        <v>270</v>
      </c>
      <c r="G12" s="157">
        <f>+H12-F12</f>
        <v>430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88">
        <f>SUM(J12:U12)</f>
        <v>12</v>
      </c>
      <c r="W12" s="68">
        <f>+X12-V12</f>
        <v>12</v>
      </c>
      <c r="X12" s="69">
        <v>24</v>
      </c>
    </row>
    <row r="13" spans="1:24" ht="18.75" x14ac:dyDescent="0.3">
      <c r="A13" s="545" t="s">
        <v>81</v>
      </c>
      <c r="B13" s="546"/>
      <c r="C13" s="546"/>
      <c r="D13" s="546"/>
      <c r="E13" s="546"/>
      <c r="F13" s="111"/>
      <c r="G13" s="150"/>
      <c r="H13" s="150"/>
      <c r="I13" s="55"/>
      <c r="V13" s="86"/>
    </row>
    <row r="14" spans="1:24" ht="18.75" x14ac:dyDescent="0.3">
      <c r="A14" s="545" t="s">
        <v>91</v>
      </c>
      <c r="B14" s="546"/>
      <c r="C14" s="546"/>
      <c r="D14" s="546"/>
      <c r="E14" s="546"/>
      <c r="F14" s="111"/>
      <c r="G14" s="150"/>
      <c r="H14" s="150"/>
      <c r="I14" s="55"/>
      <c r="V14" s="86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4" t="s">
        <v>67</v>
      </c>
      <c r="G15" s="277" t="s">
        <v>92</v>
      </c>
      <c r="H15" s="156"/>
      <c r="I15" s="57"/>
      <c r="J15" s="549" t="s">
        <v>109</v>
      </c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3"/>
      <c r="V15" s="84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4"/>
      <c r="G16" s="277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50">
        <v>0</v>
      </c>
      <c r="B17" s="50">
        <v>0</v>
      </c>
      <c r="C17" s="50">
        <v>0</v>
      </c>
      <c r="D17" s="50"/>
      <c r="E17" s="50">
        <v>0</v>
      </c>
      <c r="F17" s="85">
        <f>SUM(A17:E17)</f>
        <v>0</v>
      </c>
      <c r="G17" s="157">
        <f>+H17-F17</f>
        <v>30</v>
      </c>
      <c r="H17" s="74">
        <v>30</v>
      </c>
      <c r="I17" s="51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88">
        <f>SUM(J17:U17)</f>
        <v>0</v>
      </c>
      <c r="W17" s="68">
        <f>+X17-V17</f>
        <v>24</v>
      </c>
      <c r="X17" s="69">
        <v>24</v>
      </c>
    </row>
    <row r="18" spans="1:24" ht="18.75" x14ac:dyDescent="0.3">
      <c r="A18" s="545" t="s">
        <v>81</v>
      </c>
      <c r="B18" s="546"/>
      <c r="C18" s="546"/>
      <c r="D18" s="546"/>
      <c r="E18" s="546"/>
      <c r="F18" s="111"/>
      <c r="G18" s="150"/>
      <c r="H18" s="150"/>
      <c r="I18" s="55"/>
      <c r="V18" s="86"/>
    </row>
    <row r="19" spans="1:24" ht="18.75" x14ac:dyDescent="0.3">
      <c r="A19" s="545" t="s">
        <v>93</v>
      </c>
      <c r="B19" s="546"/>
      <c r="C19" s="546"/>
      <c r="D19" s="546"/>
      <c r="E19" s="546"/>
      <c r="F19" s="111"/>
      <c r="G19" s="150"/>
      <c r="H19" s="150"/>
      <c r="I19" s="55"/>
      <c r="V19" s="86"/>
    </row>
    <row r="20" spans="1:24" ht="18.75" x14ac:dyDescent="0.3">
      <c r="A20" s="138"/>
      <c r="B20" s="138" t="s">
        <v>86</v>
      </c>
      <c r="C20" s="138"/>
      <c r="D20" s="138"/>
      <c r="E20" s="138"/>
      <c r="F20" s="154" t="s">
        <v>67</v>
      </c>
      <c r="G20" s="277" t="s">
        <v>92</v>
      </c>
      <c r="H20" s="156"/>
      <c r="I20" s="57"/>
      <c r="J20" s="549" t="s">
        <v>110</v>
      </c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3"/>
      <c r="V20" s="84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4"/>
      <c r="G21" s="277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84"/>
      <c r="W21" s="66" t="s">
        <v>84</v>
      </c>
    </row>
    <row r="22" spans="1:24" ht="15.75" x14ac:dyDescent="0.25">
      <c r="A22" s="50">
        <v>0</v>
      </c>
      <c r="B22" s="50">
        <v>0</v>
      </c>
      <c r="C22" s="50">
        <v>0</v>
      </c>
      <c r="D22" s="50"/>
      <c r="E22" s="50">
        <v>0</v>
      </c>
      <c r="F22" s="85">
        <f>SUM(A22:E22)</f>
        <v>0</v>
      </c>
      <c r="G22" s="157">
        <f>+H22-F22</f>
        <v>15</v>
      </c>
      <c r="H22" s="74">
        <v>15</v>
      </c>
      <c r="I22" s="51"/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85">
        <f>SUM(J22:U22)</f>
        <v>0</v>
      </c>
      <c r="W22" s="68">
        <f>+X22-V22</f>
        <v>24</v>
      </c>
      <c r="X22" s="284">
        <v>24</v>
      </c>
    </row>
    <row r="23" spans="1:24" ht="18.75" x14ac:dyDescent="0.3">
      <c r="A23" s="545" t="s">
        <v>81</v>
      </c>
      <c r="B23" s="546"/>
      <c r="C23" s="546"/>
      <c r="D23" s="546"/>
      <c r="E23" s="546"/>
      <c r="F23" s="111"/>
      <c r="G23" s="112"/>
      <c r="H23" s="150"/>
      <c r="I23" s="55"/>
      <c r="V23" s="86"/>
    </row>
    <row r="24" spans="1:24" ht="18.75" x14ac:dyDescent="0.3">
      <c r="A24" s="545" t="s">
        <v>123</v>
      </c>
      <c r="B24" s="546"/>
      <c r="C24" s="546"/>
      <c r="D24" s="546"/>
      <c r="E24" s="546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549" t="s">
        <v>140</v>
      </c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3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0</v>
      </c>
      <c r="B27" s="50">
        <v>0</v>
      </c>
      <c r="C27" s="50">
        <v>0</v>
      </c>
      <c r="D27" s="50"/>
      <c r="E27" s="50">
        <v>0</v>
      </c>
      <c r="F27" s="85">
        <f>SUM(A27:E27)</f>
        <v>0</v>
      </c>
      <c r="G27" s="157">
        <f>+H27-F27</f>
        <v>1695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s="43" customFormat="1" ht="19.5" thickBot="1" x14ac:dyDescent="0.35">
      <c r="A28" s="362">
        <f>+'0101'!A29</f>
        <v>0</v>
      </c>
      <c r="B28" s="362"/>
      <c r="C28" s="362"/>
      <c r="D28" s="362"/>
      <c r="E28" s="362"/>
      <c r="F28" s="363">
        <f>+F22+F17+F12+F7</f>
        <v>320</v>
      </c>
      <c r="G28" s="363">
        <f>+V22+V17+V12+V7</f>
        <v>30</v>
      </c>
      <c r="H28" s="79"/>
      <c r="I28" s="78"/>
      <c r="J28" s="78"/>
      <c r="K28" s="341">
        <f>+F27</f>
        <v>0</v>
      </c>
      <c r="L28" s="273">
        <f>+V27</f>
        <v>0</v>
      </c>
      <c r="M28" s="78"/>
      <c r="N28" s="78"/>
      <c r="O28" s="78"/>
      <c r="P28" s="78"/>
      <c r="Q28" s="78"/>
      <c r="R28" s="78"/>
      <c r="S28" s="78"/>
      <c r="T28" s="78"/>
      <c r="U28" s="78"/>
      <c r="V28" s="79"/>
      <c r="W28" s="80"/>
      <c r="X28" s="361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525</v>
      </c>
      <c r="G29" s="128"/>
      <c r="H29" s="128"/>
      <c r="I29" s="60"/>
      <c r="K29" s="166">
        <f>+G27</f>
        <v>1695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60</v>
      </c>
      <c r="G30" s="130"/>
      <c r="H30" s="130"/>
    </row>
    <row r="31" spans="1:24" ht="18.75" x14ac:dyDescent="0.3">
      <c r="A31" s="545" t="s">
        <v>81</v>
      </c>
      <c r="B31" s="546"/>
      <c r="C31" s="546"/>
      <c r="D31" s="546"/>
      <c r="E31" s="546"/>
      <c r="F31" s="111"/>
      <c r="G31" s="112"/>
      <c r="H31" s="150"/>
      <c r="I31" s="55"/>
      <c r="V31" s="86"/>
      <c r="X31" s="380"/>
    </row>
    <row r="32" spans="1:24" ht="18.75" x14ac:dyDescent="0.3">
      <c r="A32" s="545" t="s">
        <v>195</v>
      </c>
      <c r="B32" s="546"/>
      <c r="C32" s="546"/>
      <c r="D32" s="546"/>
      <c r="E32" s="546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549" t="s">
        <v>198</v>
      </c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3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0</v>
      </c>
      <c r="B35" s="50">
        <v>0</v>
      </c>
      <c r="C35" s="50">
        <v>0</v>
      </c>
      <c r="D35" s="50"/>
      <c r="E35" s="50">
        <v>0</v>
      </c>
      <c r="F35" s="85">
        <f>SUM(A35:E35)</f>
        <v>0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545" t="s">
        <v>81</v>
      </c>
      <c r="B36" s="546"/>
      <c r="C36" s="546"/>
      <c r="D36" s="546"/>
      <c r="E36" s="546"/>
      <c r="F36" s="111"/>
      <c r="G36" s="112"/>
      <c r="H36" s="150"/>
      <c r="I36" s="55"/>
      <c r="V36" s="86"/>
      <c r="X36" s="380"/>
    </row>
    <row r="37" spans="1:24" ht="18.75" x14ac:dyDescent="0.3">
      <c r="A37" s="545" t="s">
        <v>229</v>
      </c>
      <c r="B37" s="546"/>
      <c r="C37" s="546"/>
      <c r="D37" s="546"/>
      <c r="E37" s="546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549" t="s">
        <v>237</v>
      </c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3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0</v>
      </c>
      <c r="B40" s="50">
        <v>0</v>
      </c>
      <c r="C40" s="50">
        <v>0</v>
      </c>
      <c r="D40" s="50"/>
      <c r="E40" s="50">
        <v>0</v>
      </c>
      <c r="F40" s="85">
        <f>SUM(A40:E40)</f>
        <v>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4">
    <mergeCell ref="A42:E42"/>
    <mergeCell ref="J43:U43"/>
    <mergeCell ref="A13:E13"/>
    <mergeCell ref="J4:U4"/>
    <mergeCell ref="J10:U10"/>
    <mergeCell ref="J15:U15"/>
    <mergeCell ref="J20:U20"/>
    <mergeCell ref="A2:E2"/>
    <mergeCell ref="A3:E3"/>
    <mergeCell ref="A4:E4"/>
    <mergeCell ref="A8:E8"/>
    <mergeCell ref="A9:E9"/>
    <mergeCell ref="A36:E36"/>
    <mergeCell ref="A37:E37"/>
    <mergeCell ref="J38:U38"/>
    <mergeCell ref="A14:E14"/>
    <mergeCell ref="A18:E18"/>
    <mergeCell ref="A19:E19"/>
    <mergeCell ref="J25:U25"/>
    <mergeCell ref="A31:E31"/>
    <mergeCell ref="A32:E32"/>
    <mergeCell ref="J33:U33"/>
    <mergeCell ref="A23:E23"/>
    <mergeCell ref="A24:E2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5"/>
  <dimension ref="A1:X46"/>
  <sheetViews>
    <sheetView workbookViewId="0">
      <pane ySplit="2" topLeftCell="A33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77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313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0</v>
      </c>
      <c r="B7" s="50">
        <v>0</v>
      </c>
      <c r="C7" s="50">
        <v>0</v>
      </c>
      <c r="D7" s="50"/>
      <c r="E7" s="50">
        <v>0</v>
      </c>
      <c r="F7" s="157">
        <f>SUM(A7:E7)</f>
        <v>0</v>
      </c>
      <c r="G7" s="157">
        <f>+H7-F7</f>
        <v>0</v>
      </c>
      <c r="H7" s="74">
        <v>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0</v>
      </c>
      <c r="W7" s="68">
        <f>+X7-V7</f>
        <v>0</v>
      </c>
      <c r="X7" s="69">
        <v>0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0</v>
      </c>
      <c r="C12" s="50">
        <v>0</v>
      </c>
      <c r="D12" s="50">
        <v>0</v>
      </c>
      <c r="E12" s="50">
        <v>0</v>
      </c>
      <c r="F12" s="157">
        <f>SUM(A12:E12)</f>
        <v>0</v>
      </c>
      <c r="G12" s="157">
        <f>+H12-F12</f>
        <v>0</v>
      </c>
      <c r="H12" s="74">
        <v>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68">
        <f>SUM(J12:U12)</f>
        <v>0</v>
      </c>
      <c r="W12" s="68">
        <f>+X12-V12</f>
        <v>0</v>
      </c>
      <c r="X12" s="69">
        <v>0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0</v>
      </c>
      <c r="B17" s="50">
        <v>0</v>
      </c>
      <c r="C17" s="50">
        <v>0</v>
      </c>
      <c r="D17" s="50"/>
      <c r="E17" s="50">
        <v>0</v>
      </c>
      <c r="F17" s="157">
        <f>SUM(A17:E17)</f>
        <v>0</v>
      </c>
      <c r="G17" s="157">
        <f>+H17-F17</f>
        <v>0</v>
      </c>
      <c r="H17" s="74">
        <v>0</v>
      </c>
      <c r="I17" s="51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368">
        <f>SUM(J17:U17)</f>
        <v>0</v>
      </c>
      <c r="W17" s="68">
        <f>+X17-V17</f>
        <v>0</v>
      </c>
      <c r="X17" s="69">
        <v>0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  <c r="J18" s="397" t="s">
        <v>173</v>
      </c>
      <c r="K18" s="397"/>
      <c r="L18" s="397"/>
      <c r="M18" s="397"/>
      <c r="N18" s="397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5.75" x14ac:dyDescent="0.25">
      <c r="A27" s="50">
        <v>15</v>
      </c>
      <c r="B27" s="50">
        <v>50</v>
      </c>
      <c r="C27" s="50">
        <v>130</v>
      </c>
      <c r="D27" s="50">
        <v>200</v>
      </c>
      <c r="E27" s="50">
        <v>700</v>
      </c>
      <c r="F27" s="85">
        <f>SUM(A27:E27)</f>
        <v>1095</v>
      </c>
      <c r="G27" s="157">
        <f>+H27-F27</f>
        <v>600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380">
        <v>24</v>
      </c>
    </row>
    <row r="28" spans="1:24" ht="16.5" thickBot="1" x14ac:dyDescent="0.3">
      <c r="A28" s="51"/>
      <c r="B28" s="51"/>
      <c r="C28" s="51"/>
      <c r="D28" s="51"/>
      <c r="E28" s="51"/>
      <c r="F28" s="74"/>
      <c r="G28" s="74"/>
      <c r="H28" s="74"/>
      <c r="I28" s="51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362" t="e">
        <f>+'0068'!A28</f>
        <v>#REF!</v>
      </c>
      <c r="B29" s="362"/>
      <c r="C29" s="362"/>
      <c r="D29" s="362"/>
      <c r="E29" s="362"/>
      <c r="F29" s="363">
        <f>+F22+F17+F12+F7</f>
        <v>15</v>
      </c>
      <c r="G29" s="363">
        <f>+V22+V17+V12+V7</f>
        <v>24</v>
      </c>
      <c r="H29" s="74"/>
      <c r="I29" s="51"/>
      <c r="J29" s="54"/>
      <c r="K29" s="162">
        <f>+F27</f>
        <v>1095</v>
      </c>
      <c r="L29" s="163">
        <f>+V27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600</v>
      </c>
      <c r="L30" s="167">
        <f>+W27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38"/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35</v>
      </c>
      <c r="B36" s="50"/>
      <c r="C36" s="50"/>
      <c r="D36" s="50">
        <v>0</v>
      </c>
      <c r="E36" s="50">
        <v>0</v>
      </c>
      <c r="F36" s="85">
        <f>SUM(A36:E36)</f>
        <v>35</v>
      </c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138" t="s">
        <v>151</v>
      </c>
      <c r="B39" s="138"/>
      <c r="C39" s="138"/>
      <c r="D39" s="138"/>
      <c r="E39" s="138" t="s">
        <v>295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</row>
    <row r="40" spans="1:24" x14ac:dyDescent="0.25">
      <c r="A40" s="138"/>
      <c r="B40" s="138"/>
      <c r="C40" s="138"/>
      <c r="D40" s="138"/>
      <c r="E40" s="138" t="s">
        <v>302</v>
      </c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</row>
    <row r="41" spans="1:24" ht="15.75" x14ac:dyDescent="0.25">
      <c r="A41" s="50">
        <v>30</v>
      </c>
      <c r="B41" s="50"/>
      <c r="C41" s="50"/>
      <c r="D41" s="50"/>
      <c r="E41" s="50">
        <v>500</v>
      </c>
      <c r="F41" s="85">
        <f>SUM(A41:E41)</f>
        <v>530</v>
      </c>
      <c r="G41" s="157"/>
      <c r="H41" s="74"/>
      <c r="I41" s="51"/>
      <c r="J41" s="507">
        <v>2</v>
      </c>
      <c r="K41" s="507">
        <v>2</v>
      </c>
      <c r="L41" s="507">
        <v>2</v>
      </c>
      <c r="M41" s="507">
        <v>2</v>
      </c>
      <c r="N41" s="507">
        <v>2</v>
      </c>
      <c r="O41" s="507">
        <v>2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12</v>
      </c>
      <c r="W41" s="66">
        <f>+X41-V41</f>
        <v>12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9" t="s">
        <v>322</v>
      </c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3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/>
  <dimension ref="A1:X41"/>
  <sheetViews>
    <sheetView workbookViewId="0">
      <pane ySplit="2" topLeftCell="A24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78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176</v>
      </c>
      <c r="B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0</v>
      </c>
      <c r="W7" s="68">
        <f>+X7-V7</f>
        <v>18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68">
        <f>SUM(J12:U12)</f>
        <v>0</v>
      </c>
      <c r="W12" s="68">
        <f>+X12-V12</f>
        <v>24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368">
        <f>SUM(J17:U17)</f>
        <v>0</v>
      </c>
      <c r="W17" s="68">
        <f>+X17-V17</f>
        <v>24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157">
        <f>SUM(J22:U22)</f>
        <v>0</v>
      </c>
      <c r="W22" s="68">
        <f>+X22-V22</f>
        <v>24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5.75" x14ac:dyDescent="0.25">
      <c r="A27" s="50">
        <v>15</v>
      </c>
      <c r="B27" s="50">
        <v>0</v>
      </c>
      <c r="C27" s="50">
        <v>130</v>
      </c>
      <c r="D27" s="50">
        <v>25</v>
      </c>
      <c r="E27" s="50">
        <v>0</v>
      </c>
      <c r="F27" s="85">
        <f>SUM(A27:E27)</f>
        <v>170</v>
      </c>
      <c r="G27" s="157">
        <f>+H27-F27</f>
        <v>1525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380">
        <v>24</v>
      </c>
    </row>
    <row r="28" spans="1:24" ht="16.5" thickBot="1" x14ac:dyDescent="0.3">
      <c r="A28" s="51"/>
      <c r="B28" s="51"/>
      <c r="C28" s="51"/>
      <c r="D28" s="51"/>
      <c r="E28" s="51"/>
      <c r="F28" s="74"/>
      <c r="G28" s="74"/>
      <c r="H28" s="74"/>
      <c r="I28" s="51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362" t="e">
        <f>+'0096'!A33</f>
        <v>#REF!</v>
      </c>
      <c r="B29" s="362"/>
      <c r="C29" s="362"/>
      <c r="D29" s="362"/>
      <c r="E29" s="362"/>
      <c r="F29" s="363">
        <f>+F22+F17+F12+F7</f>
        <v>845</v>
      </c>
      <c r="G29" s="363">
        <f>+V22+V17+V12+V7</f>
        <v>0</v>
      </c>
      <c r="H29" s="74"/>
      <c r="I29" s="51"/>
      <c r="J29" s="54"/>
      <c r="K29" s="162">
        <f>+F27</f>
        <v>170</v>
      </c>
      <c r="L29" s="163">
        <f>+V27</f>
        <v>0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1525</v>
      </c>
      <c r="L30" s="167">
        <f>+W27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90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>
        <v>0</v>
      </c>
      <c r="B36" s="50">
        <v>0</v>
      </c>
      <c r="C36" s="50">
        <v>0</v>
      </c>
      <c r="D36" s="50"/>
      <c r="E36" s="50">
        <v>0</v>
      </c>
      <c r="F36" s="85">
        <f>SUM(A36:E36)</f>
        <v>0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8" spans="1:24" customFormat="1" ht="18.75" x14ac:dyDescent="0.3">
      <c r="A38" s="545" t="s">
        <v>325</v>
      </c>
      <c r="B38" s="546"/>
      <c r="C38" s="546"/>
      <c r="D38" s="546"/>
      <c r="E38" s="546"/>
      <c r="F38" s="111"/>
      <c r="G38" s="112"/>
      <c r="H38" s="150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70"/>
      <c r="W38" s="71"/>
      <c r="X38" s="380"/>
    </row>
    <row r="39" spans="1:24" customFormat="1" ht="18.75" x14ac:dyDescent="0.3">
      <c r="A39" s="138" t="s">
        <v>151</v>
      </c>
      <c r="B39" s="138"/>
      <c r="C39" s="138"/>
      <c r="D39" s="138" t="s">
        <v>326</v>
      </c>
      <c r="E39" s="138"/>
      <c r="F39" s="154" t="s">
        <v>87</v>
      </c>
      <c r="G39" s="155" t="s">
        <v>92</v>
      </c>
      <c r="H39" s="156"/>
      <c r="I39" s="49"/>
      <c r="J39" s="549" t="s">
        <v>322</v>
      </c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3"/>
      <c r="V39" s="84" t="s">
        <v>87</v>
      </c>
      <c r="W39" s="73" t="s">
        <v>92</v>
      </c>
      <c r="X39" s="380"/>
    </row>
    <row r="40" spans="1:24" customFormat="1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49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customFormat="1" ht="15.75" x14ac:dyDescent="0.25">
      <c r="A41" s="50"/>
      <c r="B41" s="50">
        <v>0</v>
      </c>
      <c r="C41" s="50"/>
      <c r="D41" s="50">
        <v>0</v>
      </c>
      <c r="E41" s="50"/>
      <c r="F41" s="85"/>
      <c r="G41" s="157"/>
      <c r="H41" s="74"/>
      <c r="I41" s="49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</sheetData>
  <mergeCells count="2">
    <mergeCell ref="A38:E38"/>
    <mergeCell ref="J39:U39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X40"/>
  <sheetViews>
    <sheetView workbookViewId="0">
      <pane ySplit="2" topLeftCell="A24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79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65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0</v>
      </c>
      <c r="D7" s="50"/>
      <c r="E7" s="50">
        <v>10</v>
      </c>
      <c r="F7" s="157">
        <f>SUM(A7:E7)</f>
        <v>60</v>
      </c>
      <c r="G7" s="157">
        <f>+H7-F7</f>
        <v>40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>
        <v>0</v>
      </c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0</v>
      </c>
      <c r="B17" s="50">
        <v>15</v>
      </c>
      <c r="C17" s="50">
        <v>0</v>
      </c>
      <c r="D17" s="50"/>
      <c r="E17" s="50">
        <v>0</v>
      </c>
      <c r="F17" s="157">
        <f>SUM(A17:E17)</f>
        <v>15</v>
      </c>
      <c r="G17" s="157">
        <f>+H17-F17</f>
        <v>15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0</v>
      </c>
      <c r="C22" s="50">
        <v>0</v>
      </c>
      <c r="D22" s="50"/>
      <c r="E22" s="50">
        <v>0</v>
      </c>
      <c r="F22" s="157">
        <f>SUM(A22:E22)</f>
        <v>0</v>
      </c>
      <c r="G22" s="157">
        <f>+H22-F22</f>
        <v>15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0</v>
      </c>
      <c r="B27" s="50" t="s">
        <v>164</v>
      </c>
      <c r="C27" s="50" t="s">
        <v>164</v>
      </c>
      <c r="D27" s="50">
        <v>0</v>
      </c>
      <c r="E27" s="50">
        <v>0</v>
      </c>
      <c r="F27" s="85">
        <f>SUM(A27:E27)</f>
        <v>0</v>
      </c>
      <c r="G27" s="157">
        <f>+H27-F27</f>
        <v>1515</v>
      </c>
      <c r="H27" s="74">
        <f>15+200+1300</f>
        <v>1515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380">
        <v>24</v>
      </c>
    </row>
    <row r="28" spans="1:24" ht="19.5" thickBot="1" x14ac:dyDescent="0.35">
      <c r="A28" s="362" t="e">
        <f>+'0'!#REF!</f>
        <v>#REF!</v>
      </c>
      <c r="B28" s="362"/>
      <c r="C28" s="362"/>
      <c r="D28" s="362"/>
      <c r="E28" s="362"/>
      <c r="F28" s="363">
        <f>+F22+F12+F7</f>
        <v>760</v>
      </c>
      <c r="G28" s="363">
        <f>+V22+V17+V12+V7</f>
        <v>90</v>
      </c>
      <c r="H28" s="74"/>
      <c r="I28" s="51"/>
      <c r="J28" s="54"/>
      <c r="K28" s="162">
        <f>++F27</f>
        <v>0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70</v>
      </c>
      <c r="G29" s="128"/>
      <c r="H29" s="128"/>
      <c r="I29" s="60"/>
      <c r="K29" s="166">
        <f>+G27</f>
        <v>1515</v>
      </c>
      <c r="L29" s="167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</row>
    <row r="35" spans="1:24" ht="15.75" x14ac:dyDescent="0.25">
      <c r="A35" s="50">
        <v>35</v>
      </c>
      <c r="B35" s="50"/>
      <c r="C35" s="50"/>
      <c r="D35" s="50">
        <v>0</v>
      </c>
      <c r="E35" s="50">
        <v>0</v>
      </c>
      <c r="F35" s="85">
        <f>SUM(A35:E35)</f>
        <v>35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</row>
    <row r="40" spans="1:24" ht="15.75" x14ac:dyDescent="0.25">
      <c r="A40" s="50">
        <v>0</v>
      </c>
      <c r="B40" s="50"/>
      <c r="C40" s="50"/>
      <c r="D40" s="50">
        <v>0</v>
      </c>
      <c r="E40" s="50">
        <v>0</v>
      </c>
      <c r="F40" s="85">
        <f>SUM(A40:E40)</f>
        <v>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</sheetData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46"/>
  <sheetViews>
    <sheetView workbookViewId="0">
      <pane ySplit="2" topLeftCell="A34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8554687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9.5" thickBot="1" x14ac:dyDescent="0.35">
      <c r="A1" s="40" t="s">
        <v>1</v>
      </c>
      <c r="B1" s="41">
        <v>80</v>
      </c>
      <c r="F1" s="61"/>
      <c r="G1" s="61"/>
      <c r="H1" s="61"/>
      <c r="V1" s="61"/>
      <c r="W1" s="62"/>
      <c r="X1" s="63"/>
    </row>
    <row r="2" spans="1:24" s="40" customFormat="1" ht="19.5" thickBot="1" x14ac:dyDescent="0.35">
      <c r="A2" s="555" t="s">
        <v>12</v>
      </c>
      <c r="B2" s="556"/>
      <c r="C2" s="556"/>
      <c r="D2" s="556"/>
      <c r="E2" s="556"/>
      <c r="F2" s="342"/>
      <c r="G2" s="144"/>
      <c r="H2" s="276"/>
      <c r="I2" s="91"/>
      <c r="V2" s="61"/>
      <c r="W2" s="62"/>
      <c r="X2" s="63"/>
    </row>
    <row r="3" spans="1:24" s="40" customFormat="1" ht="18.75" x14ac:dyDescent="0.3">
      <c r="A3" s="551" t="s">
        <v>81</v>
      </c>
      <c r="B3" s="552"/>
      <c r="C3" s="552"/>
      <c r="D3" s="552"/>
      <c r="E3" s="552"/>
      <c r="F3" s="557"/>
      <c r="G3" s="343"/>
      <c r="H3" s="146"/>
      <c r="I3" s="42"/>
      <c r="V3" s="61"/>
      <c r="W3" s="62"/>
      <c r="X3" s="63"/>
    </row>
    <row r="4" spans="1:24" s="43" customFormat="1" ht="18.75" x14ac:dyDescent="0.3">
      <c r="A4" s="549" t="s">
        <v>68</v>
      </c>
      <c r="B4" s="550"/>
      <c r="C4" s="550"/>
      <c r="D4" s="550"/>
      <c r="E4" s="550"/>
      <c r="F4" s="553"/>
      <c r="G4" s="102"/>
      <c r="H4" s="146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337" t="s">
        <v>92</v>
      </c>
      <c r="H5" s="33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337" t="s">
        <v>84</v>
      </c>
      <c r="H6" s="33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85">
        <f>SUM(A7:E7)</f>
        <v>100</v>
      </c>
      <c r="G7" s="308">
        <f>+H7-F7</f>
        <v>0</v>
      </c>
      <c r="H7" s="32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  <c r="V8" s="86"/>
    </row>
    <row r="9" spans="1:24" s="43" customFormat="1" ht="18.75" x14ac:dyDescent="0.3">
      <c r="A9" s="545" t="s">
        <v>81</v>
      </c>
      <c r="B9" s="546"/>
      <c r="C9" s="546"/>
      <c r="D9" s="546"/>
      <c r="E9" s="546"/>
      <c r="F9" s="554"/>
      <c r="G9" s="112"/>
      <c r="H9" s="150"/>
      <c r="I9" s="55"/>
      <c r="V9" s="87"/>
      <c r="W9" s="72"/>
      <c r="X9" s="65"/>
    </row>
    <row r="10" spans="1:24" s="43" customFormat="1" ht="18.75" x14ac:dyDescent="0.3">
      <c r="A10" s="545" t="s">
        <v>82</v>
      </c>
      <c r="B10" s="546"/>
      <c r="C10" s="546"/>
      <c r="D10" s="546"/>
      <c r="E10" s="546"/>
      <c r="F10" s="554"/>
      <c r="G10" s="112"/>
      <c r="H10" s="150"/>
      <c r="I10" s="55"/>
      <c r="V10" s="87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1" t="s">
        <v>67</v>
      </c>
      <c r="G11" s="152" t="s">
        <v>83</v>
      </c>
      <c r="H11" s="153"/>
      <c r="I11" s="56"/>
      <c r="J11" s="547" t="s">
        <v>108</v>
      </c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84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4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84"/>
      <c r="W12" s="66" t="s">
        <v>84</v>
      </c>
    </row>
    <row r="13" spans="1:24" s="53" customFormat="1" ht="15.75" x14ac:dyDescent="0.25">
      <c r="A13" s="50">
        <v>400</v>
      </c>
      <c r="B13" s="50">
        <v>200</v>
      </c>
      <c r="C13" s="50">
        <v>100</v>
      </c>
      <c r="D13" s="50"/>
      <c r="E13" s="50">
        <v>0</v>
      </c>
      <c r="F13" s="85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88">
        <f>SUM(J13:U13)</f>
        <v>24</v>
      </c>
      <c r="W13" s="68">
        <f>+X13-V13</f>
        <v>0</v>
      </c>
      <c r="X13" s="69">
        <v>24</v>
      </c>
    </row>
    <row r="14" spans="1:24" ht="18.75" x14ac:dyDescent="0.3">
      <c r="A14" s="545" t="s">
        <v>81</v>
      </c>
      <c r="B14" s="546"/>
      <c r="C14" s="546"/>
      <c r="D14" s="546"/>
      <c r="E14" s="546"/>
      <c r="F14" s="554"/>
      <c r="G14" s="112"/>
      <c r="H14" s="150"/>
      <c r="I14" s="55"/>
      <c r="V14" s="86"/>
    </row>
    <row r="15" spans="1:24" ht="18.75" x14ac:dyDescent="0.3">
      <c r="A15" s="545" t="s">
        <v>91</v>
      </c>
      <c r="B15" s="546"/>
      <c r="C15" s="546"/>
      <c r="D15" s="546"/>
      <c r="E15" s="546"/>
      <c r="F15" s="554"/>
      <c r="G15" s="112"/>
      <c r="H15" s="150"/>
      <c r="I15" s="55"/>
      <c r="V15" s="86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4" t="s">
        <v>67</v>
      </c>
      <c r="G16" s="155" t="s">
        <v>83</v>
      </c>
      <c r="H16" s="156"/>
      <c r="I16" s="57"/>
      <c r="J16" s="547" t="s">
        <v>109</v>
      </c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84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4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84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85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8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545" t="s">
        <v>81</v>
      </c>
      <c r="B19" s="546"/>
      <c r="C19" s="546"/>
      <c r="D19" s="546"/>
      <c r="E19" s="546"/>
      <c r="F19" s="554"/>
      <c r="G19" s="112"/>
      <c r="H19" s="150"/>
      <c r="I19" s="55"/>
      <c r="V19" s="86"/>
    </row>
    <row r="20" spans="1:24" ht="18.75" x14ac:dyDescent="0.3">
      <c r="A20" s="545" t="s">
        <v>93</v>
      </c>
      <c r="B20" s="546"/>
      <c r="C20" s="546"/>
      <c r="D20" s="546"/>
      <c r="E20" s="546"/>
      <c r="F20" s="554"/>
      <c r="G20" s="112"/>
      <c r="H20" s="150"/>
      <c r="I20" s="55"/>
      <c r="V20" s="86"/>
    </row>
    <row r="21" spans="1:24" ht="18.75" x14ac:dyDescent="0.3">
      <c r="A21" s="138"/>
      <c r="B21" s="138" t="s">
        <v>86</v>
      </c>
      <c r="C21" s="138"/>
      <c r="D21" s="138"/>
      <c r="E21" s="138"/>
      <c r="F21" s="154" t="s">
        <v>67</v>
      </c>
      <c r="G21" s="155" t="s">
        <v>92</v>
      </c>
      <c r="H21" s="156"/>
      <c r="I21" s="57"/>
      <c r="J21" s="547" t="s">
        <v>110</v>
      </c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84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4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84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85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85">
        <f>SUM(J23:U23)</f>
        <v>24</v>
      </c>
      <c r="W23" s="68">
        <f>+X23-V23</f>
        <v>0</v>
      </c>
      <c r="X23" s="67">
        <v>24</v>
      </c>
    </row>
    <row r="24" spans="1:24" ht="18.75" x14ac:dyDescent="0.3">
      <c r="A24" s="545" t="s">
        <v>81</v>
      </c>
      <c r="B24" s="546"/>
      <c r="C24" s="546"/>
      <c r="D24" s="546"/>
      <c r="E24" s="546"/>
      <c r="F24" s="554"/>
      <c r="G24" s="112"/>
      <c r="H24" s="150"/>
      <c r="I24" s="55"/>
      <c r="V24" s="86"/>
    </row>
    <row r="25" spans="1:24" ht="18.75" x14ac:dyDescent="0.3">
      <c r="A25" s="545" t="s">
        <v>123</v>
      </c>
      <c r="B25" s="546"/>
      <c r="C25" s="546"/>
      <c r="D25" s="546"/>
      <c r="E25" s="546"/>
      <c r="F25" s="554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547" t="s">
        <v>140</v>
      </c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50</v>
      </c>
      <c r="C28" s="50">
        <f>228+114</f>
        <v>342</v>
      </c>
      <c r="D28" s="50">
        <v>200</v>
      </c>
      <c r="E28" s="50">
        <v>400</v>
      </c>
      <c r="F28" s="85">
        <f>SUM(A28:E28)</f>
        <v>1007</v>
      </c>
      <c r="G28" s="157">
        <f>+H28-F28</f>
        <v>948.79</v>
      </c>
      <c r="H28" s="74">
        <f>15+50+390.79+200+1300</f>
        <v>1955.79</v>
      </c>
      <c r="I28" s="51"/>
      <c r="J28" s="58">
        <v>2</v>
      </c>
      <c r="K28" s="58">
        <v>2</v>
      </c>
      <c r="L28" s="58">
        <v>2</v>
      </c>
      <c r="M28" s="58">
        <v>22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44</v>
      </c>
      <c r="W28" s="66">
        <f>+X28-V28</f>
        <v>-20</v>
      </c>
      <c r="X28" s="67">
        <v>24</v>
      </c>
    </row>
    <row r="29" spans="1:24" s="40" customFormat="1" ht="19.5" thickBot="1" x14ac:dyDescent="0.35">
      <c r="A29" s="81" t="e">
        <f>+'0081'!A28</f>
        <v>#REF!</v>
      </c>
      <c r="B29" s="82"/>
      <c r="C29" s="82"/>
      <c r="D29" s="82"/>
      <c r="E29" s="82"/>
      <c r="F29" s="160">
        <f>+F23+F18+F13+F7</f>
        <v>845</v>
      </c>
      <c r="G29" s="161">
        <f>+V23+V18+V13+V7</f>
        <v>90</v>
      </c>
      <c r="H29" s="271"/>
      <c r="I29" s="255"/>
      <c r="J29" s="255"/>
      <c r="K29" s="341">
        <f>+F28</f>
        <v>1007</v>
      </c>
      <c r="L29" s="273">
        <f>+V28</f>
        <v>44</v>
      </c>
      <c r="M29" s="255"/>
      <c r="N29" s="255"/>
      <c r="O29" s="255"/>
      <c r="P29" s="255"/>
      <c r="Q29" s="255"/>
      <c r="R29" s="255"/>
      <c r="S29" s="255"/>
      <c r="T29" s="255"/>
      <c r="U29" s="255"/>
      <c r="V29" s="271"/>
      <c r="W29" s="150"/>
      <c r="X29" s="63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+G23+G18+G13+G7</f>
        <v>0</v>
      </c>
      <c r="G30" s="128"/>
      <c r="H30" s="128"/>
      <c r="I30" s="60"/>
      <c r="K30" s="166">
        <f>+G28</f>
        <v>948.79</v>
      </c>
      <c r="L30" s="167">
        <f>+W28</f>
        <v>-20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+W23+W18+W13+W7</f>
        <v>0</v>
      </c>
      <c r="G31" s="130"/>
      <c r="H31" s="130"/>
    </row>
    <row r="32" spans="1:24" ht="18.75" x14ac:dyDescent="0.3">
      <c r="A32" s="545" t="s">
        <v>81</v>
      </c>
      <c r="B32" s="546"/>
      <c r="C32" s="546"/>
      <c r="D32" s="546"/>
      <c r="E32" s="546"/>
      <c r="F32" s="554"/>
      <c r="G32" s="112"/>
      <c r="H32" s="150"/>
      <c r="I32" s="55"/>
      <c r="V32" s="86"/>
      <c r="X32" s="380"/>
    </row>
    <row r="33" spans="1:24" ht="18.75" x14ac:dyDescent="0.3">
      <c r="A33" s="545" t="s">
        <v>195</v>
      </c>
      <c r="B33" s="546"/>
      <c r="C33" s="546"/>
      <c r="D33" s="546"/>
      <c r="E33" s="546"/>
      <c r="F33" s="554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547" t="s">
        <v>198</v>
      </c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7" spans="1:24" ht="18.75" x14ac:dyDescent="0.3">
      <c r="A37" s="545" t="s">
        <v>81</v>
      </c>
      <c r="B37" s="546"/>
      <c r="C37" s="546"/>
      <c r="D37" s="546"/>
      <c r="E37" s="546"/>
      <c r="F37" s="554"/>
      <c r="G37" s="112"/>
      <c r="H37" s="150"/>
      <c r="I37" s="55"/>
      <c r="V37" s="86"/>
      <c r="X37" s="380"/>
    </row>
    <row r="38" spans="1:24" ht="18.75" x14ac:dyDescent="0.3">
      <c r="A38" s="545" t="s">
        <v>229</v>
      </c>
      <c r="B38" s="546"/>
      <c r="C38" s="546"/>
      <c r="D38" s="546"/>
      <c r="E38" s="546"/>
      <c r="F38" s="554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296</v>
      </c>
      <c r="F39" s="154" t="s">
        <v>87</v>
      </c>
      <c r="G39" s="155" t="s">
        <v>92</v>
      </c>
      <c r="H39" s="156"/>
      <c r="I39" s="57"/>
      <c r="J39" s="547" t="s">
        <v>237</v>
      </c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>
        <v>30</v>
      </c>
      <c r="B41" s="50"/>
      <c r="C41" s="50"/>
      <c r="D41" s="50"/>
      <c r="E41" s="50">
        <v>400</v>
      </c>
      <c r="F41" s="85">
        <f>SUM(A41:E41)</f>
        <v>430</v>
      </c>
      <c r="G41" s="157"/>
      <c r="H41" s="74"/>
      <c r="I41" s="51"/>
      <c r="J41" s="507">
        <v>2</v>
      </c>
      <c r="K41" s="507">
        <v>2</v>
      </c>
      <c r="L41" s="507">
        <v>2</v>
      </c>
      <c r="M41" s="507">
        <v>2</v>
      </c>
      <c r="N41" s="507">
        <v>2</v>
      </c>
      <c r="O41" s="507">
        <v>2</v>
      </c>
      <c r="P41" s="507">
        <v>2</v>
      </c>
      <c r="Q41" s="507">
        <v>2</v>
      </c>
      <c r="R41" s="507">
        <v>2</v>
      </c>
      <c r="S41" s="507">
        <v>2</v>
      </c>
      <c r="T41" s="507">
        <v>2</v>
      </c>
      <c r="U41" s="507">
        <v>2</v>
      </c>
      <c r="V41" s="85">
        <f>SUM(J41:U41)</f>
        <v>24</v>
      </c>
      <c r="W41" s="66">
        <f>+X41-V41</f>
        <v>0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9" t="s">
        <v>322</v>
      </c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3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4">
    <mergeCell ref="A43:E43"/>
    <mergeCell ref="J44:U44"/>
    <mergeCell ref="A2:E2"/>
    <mergeCell ref="J26:U26"/>
    <mergeCell ref="J4:U4"/>
    <mergeCell ref="J21:U21"/>
    <mergeCell ref="J11:U11"/>
    <mergeCell ref="J16:U16"/>
    <mergeCell ref="A3:F3"/>
    <mergeCell ref="A20:F20"/>
    <mergeCell ref="A24:F24"/>
    <mergeCell ref="A25:F25"/>
    <mergeCell ref="A4:F4"/>
    <mergeCell ref="A9:F9"/>
    <mergeCell ref="A10:F10"/>
    <mergeCell ref="A14:F14"/>
    <mergeCell ref="A15:F15"/>
    <mergeCell ref="J39:U39"/>
    <mergeCell ref="A19:F19"/>
    <mergeCell ref="A32:F32"/>
    <mergeCell ref="A33:F33"/>
    <mergeCell ref="A37:F37"/>
    <mergeCell ref="A38:F38"/>
    <mergeCell ref="J34:U34"/>
  </mergeCells>
  <pageMargins left="0.7" right="0.7" top="0.75" bottom="0.75" header="0.3" footer="0.3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X45"/>
  <sheetViews>
    <sheetView workbookViewId="0">
      <pane ySplit="2" topLeftCell="A30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3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8554687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9.5" thickBot="1" x14ac:dyDescent="0.35">
      <c r="A1" s="40" t="s">
        <v>1</v>
      </c>
      <c r="B1" s="41">
        <v>81</v>
      </c>
      <c r="F1" s="61"/>
      <c r="G1" s="61"/>
      <c r="H1" s="61"/>
      <c r="V1" s="61"/>
      <c r="W1" s="62"/>
      <c r="X1" s="63"/>
    </row>
    <row r="2" spans="1:24" s="40" customFormat="1" ht="19.5" thickBot="1" x14ac:dyDescent="0.35">
      <c r="A2" s="555" t="s">
        <v>11</v>
      </c>
      <c r="B2" s="556"/>
      <c r="C2" s="556"/>
      <c r="D2" s="556"/>
      <c r="E2" s="556"/>
      <c r="F2" s="144"/>
      <c r="G2" s="276"/>
      <c r="H2" s="276"/>
      <c r="I2" s="91"/>
      <c r="V2" s="61"/>
      <c r="W2" s="62"/>
      <c r="X2" s="63"/>
    </row>
    <row r="3" spans="1:24" s="40" customFormat="1" ht="18.75" x14ac:dyDescent="0.3">
      <c r="A3" s="142" t="s">
        <v>81</v>
      </c>
      <c r="B3" s="143"/>
      <c r="C3" s="143"/>
      <c r="D3" s="143"/>
      <c r="E3" s="143"/>
      <c r="F3" s="145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02"/>
      <c r="H4" s="146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85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12"/>
      <c r="H8" s="150"/>
      <c r="I8" s="55"/>
      <c r="V8" s="87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12"/>
      <c r="H9" s="150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136"/>
      <c r="F10" s="114" t="s">
        <v>67</v>
      </c>
      <c r="G10" s="115" t="s">
        <v>141</v>
      </c>
      <c r="H10" s="322"/>
      <c r="I10" s="56"/>
      <c r="J10" s="547" t="s">
        <v>108</v>
      </c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136"/>
      <c r="F11" s="117"/>
      <c r="G11" s="118" t="s">
        <v>84</v>
      </c>
      <c r="H11" s="323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139">
        <v>0</v>
      </c>
      <c r="F12" s="283">
        <f>SUM(A12:E12)</f>
        <v>700</v>
      </c>
      <c r="G12" s="308">
        <f>+H12-F12</f>
        <v>0</v>
      </c>
      <c r="H12" s="32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8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12"/>
      <c r="H13" s="150"/>
      <c r="I13" s="55"/>
      <c r="V13" s="86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12"/>
      <c r="H14" s="150"/>
      <c r="I14" s="55"/>
      <c r="V14" s="86"/>
    </row>
    <row r="15" spans="1:24" ht="18.75" x14ac:dyDescent="0.3">
      <c r="A15" s="138" t="s">
        <v>85</v>
      </c>
      <c r="B15" s="138" t="s">
        <v>86</v>
      </c>
      <c r="C15" s="138"/>
      <c r="D15" s="138"/>
      <c r="E15" s="140"/>
      <c r="F15" s="154" t="s">
        <v>67</v>
      </c>
      <c r="G15" s="155" t="s">
        <v>83</v>
      </c>
      <c r="H15" s="156"/>
      <c r="I15" s="57"/>
      <c r="J15" s="547" t="s">
        <v>109</v>
      </c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84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40"/>
      <c r="F16" s="154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50">
        <v>10</v>
      </c>
      <c r="B17" s="50">
        <v>20</v>
      </c>
      <c r="C17" s="50">
        <v>0</v>
      </c>
      <c r="D17" s="50"/>
      <c r="E17" s="139">
        <v>0</v>
      </c>
      <c r="F17" s="85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8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12"/>
      <c r="H18" s="150"/>
      <c r="I18" s="55"/>
      <c r="V18" s="86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12"/>
      <c r="H19" s="150"/>
      <c r="I19" s="55"/>
      <c r="V19" s="86"/>
    </row>
    <row r="20" spans="1:24" ht="18.75" x14ac:dyDescent="0.3">
      <c r="A20" s="138"/>
      <c r="B20" s="138" t="s">
        <v>86</v>
      </c>
      <c r="C20" s="138"/>
      <c r="D20" s="138"/>
      <c r="E20" s="140"/>
      <c r="F20" s="154" t="s">
        <v>67</v>
      </c>
      <c r="G20" s="155" t="s">
        <v>92</v>
      </c>
      <c r="H20" s="156"/>
      <c r="I20" s="57"/>
      <c r="J20" s="547" t="s">
        <v>110</v>
      </c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84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40"/>
      <c r="F21" s="154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84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139">
        <v>0</v>
      </c>
      <c r="F22" s="85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85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547" t="s">
        <v>140</v>
      </c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100</v>
      </c>
      <c r="E27" s="50">
        <v>0</v>
      </c>
      <c r="F27" s="85">
        <f>SUM(A27:E27)</f>
        <v>295</v>
      </c>
      <c r="G27" s="157">
        <f>+H27-F27</f>
        <v>1400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67">
        <v>24</v>
      </c>
    </row>
    <row r="28" spans="1:24" s="40" customFormat="1" ht="19.5" thickBot="1" x14ac:dyDescent="0.35">
      <c r="A28" s="81" t="e">
        <f>+'0082'!A28</f>
        <v>#REF!</v>
      </c>
      <c r="B28" s="82"/>
      <c r="C28" s="82"/>
      <c r="D28" s="82"/>
      <c r="E28" s="82"/>
      <c r="F28" s="160">
        <f>+F22+F17+F12+F7</f>
        <v>845</v>
      </c>
      <c r="G28" s="161">
        <f>+V22+V17+V12+V7</f>
        <v>90</v>
      </c>
      <c r="H28" s="271"/>
      <c r="I28" s="255"/>
      <c r="J28" s="255"/>
      <c r="K28" s="341">
        <f>+F27</f>
        <v>295</v>
      </c>
      <c r="L28" s="273">
        <f>+V27</f>
        <v>24</v>
      </c>
      <c r="M28" s="255"/>
      <c r="N28" s="255"/>
      <c r="O28" s="255"/>
      <c r="P28" s="255"/>
      <c r="Q28" s="255"/>
      <c r="R28" s="255"/>
      <c r="S28" s="255"/>
      <c r="T28" s="255"/>
      <c r="U28" s="255"/>
      <c r="V28" s="271"/>
      <c r="W28" s="150"/>
      <c r="X28" s="318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+G27+G22+G17+G12+G7</f>
        <v>1400</v>
      </c>
      <c r="G29" s="128"/>
      <c r="H29" s="128"/>
      <c r="I29" s="60"/>
      <c r="K29" s="166">
        <f>+G27</f>
        <v>1400</v>
      </c>
      <c r="L29" s="167">
        <f>+W27</f>
        <v>0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+W7+W12+W17+W22+W27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547" t="s">
        <v>198</v>
      </c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/>
      <c r="C35" s="50"/>
      <c r="D35" s="50"/>
      <c r="E35" s="50">
        <v>0</v>
      </c>
      <c r="F35" s="85">
        <f>SUM(A35:E35)</f>
        <v>35</v>
      </c>
      <c r="G35" s="157"/>
      <c r="H35" s="74"/>
      <c r="I35" s="51"/>
      <c r="J35" s="507">
        <v>2</v>
      </c>
      <c r="K35" s="507">
        <v>2</v>
      </c>
      <c r="L35" s="507">
        <v>2</v>
      </c>
      <c r="M35" s="507">
        <v>2</v>
      </c>
      <c r="N35" s="507">
        <v>2</v>
      </c>
      <c r="O35" s="507">
        <v>2</v>
      </c>
      <c r="P35" s="507">
        <v>2</v>
      </c>
      <c r="Q35" s="507">
        <v>2</v>
      </c>
      <c r="R35" s="507">
        <v>2</v>
      </c>
      <c r="S35" s="507">
        <v>2</v>
      </c>
      <c r="T35" s="507">
        <v>2</v>
      </c>
      <c r="U35" s="507">
        <v>2</v>
      </c>
      <c r="V35" s="85">
        <f>SUM(J35:U35)</f>
        <v>24</v>
      </c>
      <c r="W35" s="66">
        <f>+X35-V35</f>
        <v>0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295</v>
      </c>
      <c r="F38" s="154" t="s">
        <v>87</v>
      </c>
      <c r="G38" s="155" t="s">
        <v>92</v>
      </c>
      <c r="H38" s="156"/>
      <c r="I38" s="57"/>
      <c r="J38" s="547" t="s">
        <v>237</v>
      </c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 t="s">
        <v>302</v>
      </c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/>
      <c r="B40" s="50"/>
      <c r="C40" s="50"/>
      <c r="D40" s="50"/>
      <c r="E40" s="50">
        <v>200</v>
      </c>
      <c r="F40" s="85">
        <f>SUM(A40:E40)</f>
        <v>200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10">
    <mergeCell ref="A42:E42"/>
    <mergeCell ref="J43:U43"/>
    <mergeCell ref="J38:U38"/>
    <mergeCell ref="J33:U33"/>
    <mergeCell ref="A2:E2"/>
    <mergeCell ref="J25:U25"/>
    <mergeCell ref="J4:U4"/>
    <mergeCell ref="J20:U20"/>
    <mergeCell ref="J10:U10"/>
    <mergeCell ref="J15:U15"/>
  </mergeCells>
  <pageMargins left="0.7" right="0.7" top="0.75" bottom="0.75" header="0.3" footer="0.3"/>
  <pageSetup paperSize="9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45"/>
  <sheetViews>
    <sheetView workbookViewId="0">
      <pane ySplit="2" topLeftCell="A30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3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1">
        <v>82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48" t="s">
        <v>10</v>
      </c>
      <c r="B2" s="548"/>
      <c r="C2" s="548"/>
      <c r="D2" s="548"/>
      <c r="E2" s="548"/>
      <c r="F2" s="335"/>
      <c r="G2" s="276"/>
      <c r="H2" s="276"/>
      <c r="I2" s="91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83" t="s">
        <v>87</v>
      </c>
      <c r="W4" s="64" t="s">
        <v>92</v>
      </c>
      <c r="X4" s="65"/>
    </row>
    <row r="5" spans="1:24" x14ac:dyDescent="0.25">
      <c r="A5" s="286" t="s">
        <v>69</v>
      </c>
      <c r="B5" s="286" t="s">
        <v>70</v>
      </c>
      <c r="C5" s="286" t="s">
        <v>70</v>
      </c>
      <c r="D5" s="286"/>
      <c r="E5" s="286" t="s">
        <v>69</v>
      </c>
      <c r="F5" s="336" t="s">
        <v>75</v>
      </c>
      <c r="G5" s="337" t="s">
        <v>92</v>
      </c>
      <c r="H5" s="33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286" t="s">
        <v>71</v>
      </c>
      <c r="B6" s="286" t="s">
        <v>72</v>
      </c>
      <c r="C6" s="286" t="s">
        <v>73</v>
      </c>
      <c r="D6" s="286"/>
      <c r="E6" s="286" t="s">
        <v>74</v>
      </c>
      <c r="F6" s="336" t="s">
        <v>76</v>
      </c>
      <c r="G6" s="337" t="s">
        <v>84</v>
      </c>
      <c r="H6" s="33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95">
        <v>10</v>
      </c>
      <c r="B7" s="95">
        <v>40</v>
      </c>
      <c r="C7" s="95">
        <v>0</v>
      </c>
      <c r="D7" s="95"/>
      <c r="E7" s="95">
        <v>10</v>
      </c>
      <c r="F7" s="120">
        <f>SUM(A7:E7)</f>
        <v>60</v>
      </c>
      <c r="G7" s="308">
        <f>+H7-F7</f>
        <v>40</v>
      </c>
      <c r="H7" s="32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287" t="s">
        <v>81</v>
      </c>
      <c r="B8" s="288"/>
      <c r="C8" s="288"/>
      <c r="D8" s="288"/>
      <c r="E8" s="288"/>
      <c r="F8" s="300"/>
      <c r="G8" s="122"/>
      <c r="H8" s="301"/>
      <c r="I8" s="55"/>
      <c r="V8" s="87"/>
      <c r="W8" s="72"/>
      <c r="X8" s="65"/>
    </row>
    <row r="9" spans="1:24" s="43" customFormat="1" ht="18.75" x14ac:dyDescent="0.3">
      <c r="A9" s="287" t="s">
        <v>82</v>
      </c>
      <c r="B9" s="288"/>
      <c r="C9" s="288"/>
      <c r="D9" s="288"/>
      <c r="E9" s="288"/>
      <c r="F9" s="300"/>
      <c r="G9" s="122"/>
      <c r="H9" s="301"/>
      <c r="I9" s="55"/>
      <c r="V9" s="87"/>
      <c r="W9" s="72"/>
      <c r="X9" s="65"/>
    </row>
    <row r="10" spans="1:24" ht="18.75" x14ac:dyDescent="0.3">
      <c r="A10" s="289" t="s">
        <v>77</v>
      </c>
      <c r="B10" s="289" t="s">
        <v>78</v>
      </c>
      <c r="C10" s="289" t="s">
        <v>79</v>
      </c>
      <c r="D10" s="289"/>
      <c r="E10" s="92"/>
      <c r="F10" s="114" t="s">
        <v>67</v>
      </c>
      <c r="G10" s="115" t="s">
        <v>92</v>
      </c>
      <c r="H10" s="322"/>
      <c r="I10" s="56"/>
      <c r="J10" s="547" t="s">
        <v>108</v>
      </c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84" t="s">
        <v>87</v>
      </c>
      <c r="W10" s="66" t="s">
        <v>92</v>
      </c>
    </row>
    <row r="11" spans="1:24" x14ac:dyDescent="0.25">
      <c r="A11" s="289"/>
      <c r="B11" s="289"/>
      <c r="C11" s="290" t="s">
        <v>80</v>
      </c>
      <c r="D11" s="290"/>
      <c r="E11" s="92"/>
      <c r="F11" s="117"/>
      <c r="G11" s="118" t="s">
        <v>84</v>
      </c>
      <c r="H11" s="323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95">
        <v>200</v>
      </c>
      <c r="B12" s="95">
        <v>400</v>
      </c>
      <c r="C12" s="95">
        <v>100</v>
      </c>
      <c r="D12" s="95"/>
      <c r="E12" s="94">
        <v>0</v>
      </c>
      <c r="F12" s="283">
        <f>SUM(A12:E12)</f>
        <v>700</v>
      </c>
      <c r="G12" s="121">
        <f>+H12-F12</f>
        <v>0</v>
      </c>
      <c r="H12" s="123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8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287" t="s">
        <v>81</v>
      </c>
      <c r="B13" s="288"/>
      <c r="C13" s="288"/>
      <c r="D13" s="288"/>
      <c r="E13" s="288"/>
      <c r="F13" s="300"/>
      <c r="G13" s="122"/>
      <c r="H13" s="301"/>
      <c r="I13" s="55"/>
      <c r="V13" s="86"/>
    </row>
    <row r="14" spans="1:24" ht="18.75" x14ac:dyDescent="0.3">
      <c r="A14" s="287" t="s">
        <v>91</v>
      </c>
      <c r="B14" s="288"/>
      <c r="C14" s="288"/>
      <c r="D14" s="288"/>
      <c r="E14" s="288"/>
      <c r="F14" s="300"/>
      <c r="G14" s="122"/>
      <c r="H14" s="301"/>
      <c r="I14" s="55"/>
      <c r="V14" s="86"/>
    </row>
    <row r="15" spans="1:24" ht="18.75" x14ac:dyDescent="0.3">
      <c r="A15" s="93" t="s">
        <v>85</v>
      </c>
      <c r="B15" s="93" t="s">
        <v>86</v>
      </c>
      <c r="C15" s="93"/>
      <c r="D15" s="93"/>
      <c r="E15" s="96"/>
      <c r="F15" s="117" t="s">
        <v>67</v>
      </c>
      <c r="G15" s="118" t="s">
        <v>92</v>
      </c>
      <c r="H15" s="323"/>
      <c r="I15" s="57"/>
      <c r="J15" s="547" t="s">
        <v>109</v>
      </c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84" t="s">
        <v>87</v>
      </c>
      <c r="W15" s="73" t="s">
        <v>92</v>
      </c>
    </row>
    <row r="16" spans="1:24" x14ac:dyDescent="0.25">
      <c r="A16" s="93" t="s">
        <v>88</v>
      </c>
      <c r="B16" s="93" t="s">
        <v>89</v>
      </c>
      <c r="C16" s="93" t="s">
        <v>90</v>
      </c>
      <c r="D16" s="93"/>
      <c r="E16" s="96"/>
      <c r="F16" s="117"/>
      <c r="G16" s="118" t="s">
        <v>84</v>
      </c>
      <c r="H16" s="323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95">
        <v>5</v>
      </c>
      <c r="B17" s="95">
        <v>15</v>
      </c>
      <c r="C17" s="95">
        <v>10</v>
      </c>
      <c r="D17" s="95"/>
      <c r="E17" s="94">
        <v>0</v>
      </c>
      <c r="F17" s="283">
        <f>SUM(A17:E17)</f>
        <v>30</v>
      </c>
      <c r="G17" s="121">
        <f>+H17-F17</f>
        <v>0</v>
      </c>
      <c r="H17" s="123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8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12"/>
      <c r="H18" s="150"/>
      <c r="I18" s="55"/>
      <c r="V18" s="86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12"/>
      <c r="H19" s="150"/>
      <c r="I19" s="55"/>
      <c r="V19" s="86"/>
    </row>
    <row r="20" spans="1:24" ht="18.75" x14ac:dyDescent="0.3">
      <c r="A20" s="138"/>
      <c r="B20" s="138" t="s">
        <v>86</v>
      </c>
      <c r="C20" s="138"/>
      <c r="D20" s="138"/>
      <c r="E20" s="140"/>
      <c r="F20" s="117" t="s">
        <v>67</v>
      </c>
      <c r="G20" s="155" t="s">
        <v>92</v>
      </c>
      <c r="H20" s="156"/>
      <c r="I20" s="57"/>
      <c r="J20" s="547" t="s">
        <v>110</v>
      </c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84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40"/>
      <c r="F21" s="117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84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139">
        <v>0</v>
      </c>
      <c r="F22" s="283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85">
        <f>SUM(J22:U22)</f>
        <v>24</v>
      </c>
      <c r="W22" s="68">
        <f>+X22-V22</f>
        <v>0</v>
      </c>
      <c r="X22" s="67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547" t="s">
        <v>140</v>
      </c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0</v>
      </c>
      <c r="C27" s="50">
        <v>114</v>
      </c>
      <c r="D27" s="50">
        <v>200</v>
      </c>
      <c r="E27" s="50">
        <v>0</v>
      </c>
      <c r="F27" s="85">
        <f>SUM(A27:E27)</f>
        <v>329</v>
      </c>
      <c r="G27" s="157">
        <f>+H27-F27</f>
        <v>1366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24</v>
      </c>
      <c r="W27" s="66">
        <f>+X27-V27</f>
        <v>0</v>
      </c>
      <c r="X27" s="67">
        <v>24</v>
      </c>
    </row>
    <row r="28" spans="1:24" ht="19.5" thickBot="1" x14ac:dyDescent="0.35">
      <c r="A28" s="81" t="e">
        <f>+'0083'!A28</f>
        <v>#REF!</v>
      </c>
      <c r="B28" s="82"/>
      <c r="C28" s="82"/>
      <c r="D28" s="82"/>
      <c r="E28" s="82"/>
      <c r="F28" s="270">
        <f>+F22+F17+F12+F7</f>
        <v>805</v>
      </c>
      <c r="G28" s="161">
        <f>+V22+V17+V12+V7</f>
        <v>90</v>
      </c>
      <c r="H28" s="74"/>
      <c r="I28" s="51"/>
      <c r="J28" s="54"/>
      <c r="K28" s="162">
        <f>+F27</f>
        <v>329</v>
      </c>
      <c r="L28" s="163">
        <f>+V27</f>
        <v>24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+G27+G22+G17+G12+G7</f>
        <v>1406</v>
      </c>
      <c r="G29" s="128"/>
      <c r="H29" s="128"/>
      <c r="I29" s="60"/>
      <c r="K29" s="166">
        <f>+G27</f>
        <v>1366</v>
      </c>
      <c r="L29" s="167">
        <f>+W27</f>
        <v>0</v>
      </c>
    </row>
    <row r="30" spans="1:24" ht="18.75" x14ac:dyDescent="0.3">
      <c r="A30" s="333" t="s">
        <v>111</v>
      </c>
      <c r="B30" s="334"/>
      <c r="C30" s="334"/>
      <c r="D30" s="334"/>
      <c r="E30" s="334"/>
      <c r="F30" s="339">
        <f>+W7+W12+W17+W22+W27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547" t="s">
        <v>198</v>
      </c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0</v>
      </c>
      <c r="B35" s="50">
        <v>0</v>
      </c>
      <c r="C35" s="50"/>
      <c r="D35" s="50"/>
      <c r="E35" s="50">
        <v>0</v>
      </c>
      <c r="F35" s="85">
        <f>SUM(A35:E35)</f>
        <v>0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547" t="s">
        <v>237</v>
      </c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0</v>
      </c>
      <c r="B40" s="50">
        <v>0</v>
      </c>
      <c r="C40" s="50"/>
      <c r="D40" s="50"/>
      <c r="E40" s="50">
        <v>0</v>
      </c>
      <c r="F40" s="85">
        <f>SUM(A40:E40)</f>
        <v>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10">
    <mergeCell ref="A42:E42"/>
    <mergeCell ref="J43:U43"/>
    <mergeCell ref="J38:U38"/>
    <mergeCell ref="J33:U33"/>
    <mergeCell ref="A2:E2"/>
    <mergeCell ref="J25:U25"/>
    <mergeCell ref="J4:U4"/>
    <mergeCell ref="J20:U20"/>
    <mergeCell ref="J10:U10"/>
    <mergeCell ref="J15:U15"/>
  </mergeCells>
  <pageMargins left="0.7" right="0.7" top="0.75" bottom="0.75" header="0.3" footer="0.3"/>
  <pageSetup orientation="portrait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X45"/>
  <sheetViews>
    <sheetView workbookViewId="0">
      <pane ySplit="2" topLeftCell="A29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8554687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11.42578125" style="67"/>
    <col min="25" max="16384" width="11.42578125" style="49"/>
  </cols>
  <sheetData>
    <row r="1" spans="1:24" s="40" customFormat="1" ht="19.5" thickBot="1" x14ac:dyDescent="0.35">
      <c r="A1" s="40" t="s">
        <v>1</v>
      </c>
      <c r="B1" s="41">
        <v>83</v>
      </c>
      <c r="F1" s="61"/>
      <c r="G1" s="61"/>
      <c r="H1" s="61"/>
      <c r="V1" s="61"/>
      <c r="W1" s="62"/>
      <c r="X1" s="63"/>
    </row>
    <row r="2" spans="1:24" s="40" customFormat="1" ht="19.5" thickBot="1" x14ac:dyDescent="0.35">
      <c r="A2" s="555" t="s">
        <v>9</v>
      </c>
      <c r="B2" s="556"/>
      <c r="C2" s="556"/>
      <c r="D2" s="556"/>
      <c r="E2" s="556"/>
      <c r="F2" s="144"/>
      <c r="G2" s="276"/>
      <c r="H2" s="276"/>
      <c r="I2" s="91"/>
      <c r="V2" s="61"/>
      <c r="W2" s="62"/>
      <c r="X2" s="63"/>
    </row>
    <row r="3" spans="1:24" s="40" customFormat="1" ht="18.75" x14ac:dyDescent="0.3">
      <c r="A3" s="142" t="s">
        <v>81</v>
      </c>
      <c r="B3" s="143"/>
      <c r="C3" s="143"/>
      <c r="D3" s="143"/>
      <c r="E3" s="143"/>
      <c r="F3" s="145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02"/>
      <c r="H4" s="146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05" t="s">
        <v>75</v>
      </c>
      <c r="G5" s="106" t="s">
        <v>83</v>
      </c>
      <c r="H5" s="327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05" t="s">
        <v>76</v>
      </c>
      <c r="G6" s="106" t="s">
        <v>84</v>
      </c>
      <c r="H6" s="327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07">
        <f>SUM(A7:E7)</f>
        <v>100</v>
      </c>
      <c r="G7" s="108">
        <f>+H7-F7</f>
        <v>0</v>
      </c>
      <c r="H7" s="328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/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12"/>
      <c r="H8" s="150"/>
      <c r="I8" s="55"/>
      <c r="V8" s="87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12"/>
      <c r="H9" s="150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136"/>
      <c r="F10" s="151" t="s">
        <v>67</v>
      </c>
      <c r="G10" s="152" t="s">
        <v>83</v>
      </c>
      <c r="H10" s="153"/>
      <c r="I10" s="56"/>
      <c r="J10" s="547" t="s">
        <v>108</v>
      </c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136"/>
      <c r="F11" s="154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500</v>
      </c>
      <c r="B12" s="50">
        <v>100</v>
      </c>
      <c r="C12" s="50">
        <v>100</v>
      </c>
      <c r="D12" s="50"/>
      <c r="E12" s="139">
        <v>0</v>
      </c>
      <c r="F12" s="85">
        <f>SUM(A12:E12)</f>
        <v>700</v>
      </c>
      <c r="G12" s="157">
        <f>+H12-F12</f>
        <v>0</v>
      </c>
      <c r="H12" s="74">
        <v>700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88">
        <f>SUM(J12:U12)</f>
        <v>0</v>
      </c>
      <c r="W12" s="68">
        <f>+X12-V12</f>
        <v>24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12"/>
      <c r="H13" s="150"/>
      <c r="I13" s="55"/>
      <c r="V13" s="86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12"/>
      <c r="H14" s="150"/>
      <c r="I14" s="55"/>
      <c r="V14" s="86"/>
    </row>
    <row r="15" spans="1:24" ht="18.75" x14ac:dyDescent="0.3">
      <c r="A15" s="138" t="s">
        <v>85</v>
      </c>
      <c r="B15" s="138" t="s">
        <v>86</v>
      </c>
      <c r="C15" s="138"/>
      <c r="D15" s="138"/>
      <c r="E15" s="140"/>
      <c r="F15" s="158" t="s">
        <v>67</v>
      </c>
      <c r="G15" s="281" t="s">
        <v>83</v>
      </c>
      <c r="H15" s="282"/>
      <c r="I15" s="57"/>
      <c r="J15" s="547" t="s">
        <v>109</v>
      </c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84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40"/>
      <c r="F16" s="158"/>
      <c r="G16" s="281" t="s">
        <v>84</v>
      </c>
      <c r="H16" s="282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139">
        <v>0</v>
      </c>
      <c r="F17" s="159">
        <f>SUM(A17:E17)</f>
        <v>30</v>
      </c>
      <c r="G17" s="148">
        <f>+H17-F17</f>
        <v>0</v>
      </c>
      <c r="H17" s="149">
        <v>30</v>
      </c>
      <c r="I17" s="51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/>
      <c r="V17" s="88">
        <f>SUM(J17:U17)</f>
        <v>0</v>
      </c>
      <c r="W17" s="68">
        <f>+X17-V17</f>
        <v>24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12"/>
      <c r="H18" s="150"/>
      <c r="I18" s="55"/>
      <c r="V18" s="86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12"/>
      <c r="H19" s="150"/>
      <c r="I19" s="55"/>
      <c r="V19" s="86"/>
    </row>
    <row r="20" spans="1:24" ht="18.75" x14ac:dyDescent="0.3">
      <c r="A20" s="138"/>
      <c r="B20" s="138" t="s">
        <v>86</v>
      </c>
      <c r="C20" s="138"/>
      <c r="D20" s="138"/>
      <c r="E20" s="140"/>
      <c r="F20" s="158" t="s">
        <v>67</v>
      </c>
      <c r="G20" s="281" t="s">
        <v>92</v>
      </c>
      <c r="H20" s="282"/>
      <c r="I20" s="57"/>
      <c r="J20" s="547" t="s">
        <v>110</v>
      </c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84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40"/>
      <c r="F21" s="158"/>
      <c r="G21" s="281" t="s">
        <v>84</v>
      </c>
      <c r="H21" s="282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84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139">
        <v>0</v>
      </c>
      <c r="F22" s="159">
        <f>SUM(A22:E22)</f>
        <v>15</v>
      </c>
      <c r="G22" s="148">
        <f>+H22-F22</f>
        <v>0</v>
      </c>
      <c r="H22" s="149">
        <v>15</v>
      </c>
      <c r="I22" s="51"/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85">
        <f>SUM(J22:U22)</f>
        <v>0</v>
      </c>
      <c r="W22" s="66">
        <f>+X22-V22</f>
        <v>24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547" t="s">
        <v>140</v>
      </c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390.79</v>
      </c>
      <c r="D27" s="50"/>
      <c r="E27" s="50">
        <v>500</v>
      </c>
      <c r="F27" s="85">
        <f>SUM(A27:E27)</f>
        <v>955.79</v>
      </c>
      <c r="G27" s="157">
        <f>+H27-F27</f>
        <v>649</v>
      </c>
      <c r="H27" s="74">
        <f>200+1300+39.79+50+15</f>
        <v>1604.79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s="326" customFormat="1" ht="19.5" thickBot="1" x14ac:dyDescent="0.35">
      <c r="A28" s="275" t="e">
        <f>+#REF!</f>
        <v>#REF!</v>
      </c>
      <c r="B28" s="254"/>
      <c r="C28" s="254"/>
      <c r="D28" s="254"/>
      <c r="E28" s="254"/>
      <c r="F28" s="270">
        <f>+F22+F17+F12+F7</f>
        <v>845</v>
      </c>
      <c r="G28" s="124">
        <f>+V22+V17+V12+V7</f>
        <v>18</v>
      </c>
      <c r="H28" s="329"/>
      <c r="I28" s="325"/>
      <c r="J28" s="325"/>
      <c r="K28" s="330">
        <f>+F27</f>
        <v>955.79</v>
      </c>
      <c r="L28" s="331">
        <f>+V27</f>
        <v>0</v>
      </c>
      <c r="M28" s="325"/>
      <c r="N28" s="325"/>
      <c r="O28" s="325"/>
      <c r="P28" s="325"/>
      <c r="Q28" s="325"/>
      <c r="R28" s="325"/>
      <c r="S28" s="325"/>
      <c r="T28" s="325"/>
      <c r="U28" s="325"/>
      <c r="V28" s="329"/>
      <c r="W28" s="301"/>
      <c r="X28" s="332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649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72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547" t="s">
        <v>198</v>
      </c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/>
      <c r="B35" s="50"/>
      <c r="C35" s="50"/>
      <c r="D35" s="50"/>
      <c r="E35" s="50">
        <v>0</v>
      </c>
      <c r="F35" s="85">
        <f>SUM(A35:E35)</f>
        <v>0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149</v>
      </c>
      <c r="F38" s="154" t="s">
        <v>87</v>
      </c>
      <c r="G38" s="155" t="s">
        <v>92</v>
      </c>
      <c r="H38" s="156"/>
      <c r="I38" s="57"/>
      <c r="J38" s="547" t="s">
        <v>237</v>
      </c>
      <c r="K38" s="547"/>
      <c r="L38" s="547"/>
      <c r="M38" s="547"/>
      <c r="N38" s="547"/>
      <c r="O38" s="547"/>
      <c r="P38" s="547"/>
      <c r="Q38" s="547"/>
      <c r="R38" s="547"/>
      <c r="S38" s="547"/>
      <c r="T38" s="547"/>
      <c r="U38" s="547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/>
      <c r="B40" s="50"/>
      <c r="C40" s="50"/>
      <c r="D40" s="50"/>
      <c r="E40" s="50">
        <v>500</v>
      </c>
      <c r="F40" s="85">
        <f>SUM(A40:E40)</f>
        <v>500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10">
    <mergeCell ref="A42:E42"/>
    <mergeCell ref="J43:U43"/>
    <mergeCell ref="J38:U38"/>
    <mergeCell ref="J33:U33"/>
    <mergeCell ref="A2:E2"/>
    <mergeCell ref="J25:U25"/>
    <mergeCell ref="J4:U4"/>
    <mergeCell ref="J20:U20"/>
    <mergeCell ref="J10:U10"/>
    <mergeCell ref="J15:U15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X45"/>
  <sheetViews>
    <sheetView workbookViewId="0">
      <pane ySplit="2" topLeftCell="A19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84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288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670</v>
      </c>
      <c r="B12" s="50">
        <v>0</v>
      </c>
      <c r="C12" s="50">
        <v>30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156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50">
        <v>0</v>
      </c>
      <c r="F27" s="85">
        <f>SUM(A27:E27)</f>
        <v>395</v>
      </c>
      <c r="G27" s="157">
        <f>+H27-F27</f>
        <v>1300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12</v>
      </c>
      <c r="W27" s="66">
        <f>+X27-V27</f>
        <v>12</v>
      </c>
      <c r="X27" s="67">
        <v>24</v>
      </c>
    </row>
    <row r="28" spans="1:24" ht="19.5" thickBot="1" x14ac:dyDescent="0.35">
      <c r="A28" s="362">
        <f>+'0085'!A28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395</v>
      </c>
      <c r="L28" s="163">
        <f>+V27</f>
        <v>12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1300</v>
      </c>
      <c r="L29" s="167">
        <f>+W27</f>
        <v>12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/>
      <c r="C35" s="50"/>
      <c r="D35" s="50"/>
      <c r="E35" s="50">
        <v>0</v>
      </c>
      <c r="F35" s="85">
        <f>SUM(A35:E35)</f>
        <v>35</v>
      </c>
      <c r="G35" s="157"/>
      <c r="H35" s="74"/>
      <c r="I35" s="51"/>
      <c r="J35" s="507"/>
      <c r="K35" s="507"/>
      <c r="L35" s="507"/>
      <c r="M35" s="507"/>
      <c r="N35" s="507"/>
      <c r="O35" s="507"/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 t="s">
        <v>287</v>
      </c>
      <c r="E38" s="138" t="s">
        <v>149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30</v>
      </c>
      <c r="B40" s="50"/>
      <c r="C40" s="50"/>
      <c r="D40" s="50">
        <v>100</v>
      </c>
      <c r="E40" s="50">
        <v>0</v>
      </c>
      <c r="F40" s="85">
        <f>SUM(A40:E40)</f>
        <v>130</v>
      </c>
      <c r="G40" s="157"/>
      <c r="H40" s="74"/>
      <c r="I40" s="51"/>
      <c r="J40" s="507"/>
      <c r="K40" s="507"/>
      <c r="L40" s="507"/>
      <c r="M40" s="507"/>
      <c r="N40" s="507"/>
      <c r="O40" s="507"/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paperSize="9" orientation="portrait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X45"/>
  <sheetViews>
    <sheetView zoomScaleNormal="100" workbookViewId="0">
      <pane ySplit="2" topLeftCell="A31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85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163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>
        <v>0</v>
      </c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277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277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277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277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277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277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50">
        <v>400</v>
      </c>
      <c r="F27" s="85">
        <f>SUM(A27:E27)</f>
        <v>795</v>
      </c>
      <c r="G27" s="157">
        <f>+H27-F27</f>
        <v>900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</v>
      </c>
      <c r="O27" s="58">
        <v>2</v>
      </c>
      <c r="P27" s="58">
        <v>2</v>
      </c>
      <c r="Q27" s="58">
        <v>2</v>
      </c>
      <c r="R27" s="58">
        <v>2</v>
      </c>
      <c r="S27" s="58">
        <v>0</v>
      </c>
      <c r="T27" s="58">
        <v>0</v>
      </c>
      <c r="U27" s="58">
        <v>0</v>
      </c>
      <c r="V27" s="85">
        <f>SUM(J27:U27)</f>
        <v>18</v>
      </c>
      <c r="W27" s="66">
        <f>+X27-V27</f>
        <v>6</v>
      </c>
      <c r="X27" s="67">
        <v>24</v>
      </c>
    </row>
    <row r="28" spans="1:24" ht="19.5" thickBot="1" x14ac:dyDescent="0.35">
      <c r="A28" s="362">
        <f>+'0086'!A29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369">
        <f>+F27</f>
        <v>795</v>
      </c>
      <c r="L28" s="370">
        <f>+V27</f>
        <v>18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371">
        <f>+G27</f>
        <v>900</v>
      </c>
      <c r="L29" s="372">
        <f>+W27</f>
        <v>6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100" t="s">
        <v>198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/>
      <c r="C35" s="50"/>
      <c r="D35" s="50"/>
      <c r="E35" s="50"/>
      <c r="F35" s="85"/>
      <c r="G35" s="157"/>
      <c r="H35" s="74"/>
      <c r="I35" s="51"/>
      <c r="J35" s="507"/>
      <c r="K35" s="507"/>
      <c r="L35" s="507"/>
      <c r="M35" s="507"/>
      <c r="N35" s="507"/>
      <c r="O35" s="507"/>
      <c r="P35" s="507"/>
      <c r="Q35" s="507"/>
      <c r="R35" s="507"/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12"/>
      <c r="H36" s="150"/>
      <c r="I36" s="55"/>
      <c r="V36" s="86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295</v>
      </c>
      <c r="F38" s="154" t="s">
        <v>87</v>
      </c>
      <c r="G38" s="155" t="s">
        <v>92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 t="s">
        <v>302</v>
      </c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>
        <v>30</v>
      </c>
      <c r="B40" s="50"/>
      <c r="C40" s="50"/>
      <c r="D40" s="50"/>
      <c r="E40" s="50">
        <v>300</v>
      </c>
      <c r="F40" s="85"/>
      <c r="G40" s="157"/>
      <c r="H40" s="74"/>
      <c r="I40" s="51"/>
      <c r="J40" s="507"/>
      <c r="K40" s="507"/>
      <c r="L40" s="507"/>
      <c r="M40" s="507"/>
      <c r="N40" s="507"/>
      <c r="O40" s="507"/>
      <c r="P40" s="507"/>
      <c r="Q40" s="507"/>
      <c r="R40" s="507"/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paperSize="9" orientation="portrait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X46"/>
  <sheetViews>
    <sheetView workbookViewId="0">
      <pane ySplit="2" topLeftCell="A30" activePane="bottomLeft" state="frozen"/>
      <selection pane="bottomLeft" activeCell="H38" sqref="H38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86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19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155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5" t="s">
        <v>92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5" t="s">
        <v>92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0</v>
      </c>
      <c r="C23" s="50">
        <v>0</v>
      </c>
      <c r="D23" s="50"/>
      <c r="E23" s="50">
        <v>0</v>
      </c>
      <c r="F23" s="157">
        <f>SUM(A23:E23)</f>
        <v>0</v>
      </c>
      <c r="G23" s="157">
        <f>+H23-F23</f>
        <v>15</v>
      </c>
      <c r="H23" s="74">
        <v>15</v>
      </c>
      <c r="I23" s="51"/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157">
        <f>SUM(J23:U23)</f>
        <v>0</v>
      </c>
      <c r="W23" s="68">
        <f>+X23-V23</f>
        <v>24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0</v>
      </c>
      <c r="C28" s="50">
        <v>114</v>
      </c>
      <c r="D28" s="50">
        <v>200</v>
      </c>
      <c r="E28" s="50">
        <v>100</v>
      </c>
      <c r="F28" s="85">
        <f>SUM(A28:E28)</f>
        <v>429</v>
      </c>
      <c r="G28" s="157">
        <f>+H28-F28</f>
        <v>1266</v>
      </c>
      <c r="H28" s="74">
        <f>15+50+130+200+1300</f>
        <v>1695</v>
      </c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67">
        <v>24</v>
      </c>
    </row>
    <row r="29" spans="1:24" ht="19.5" thickBot="1" x14ac:dyDescent="0.35">
      <c r="A29" s="362">
        <f>+'0069'!A28</f>
        <v>0</v>
      </c>
      <c r="B29" s="362"/>
      <c r="C29" s="362"/>
      <c r="D29" s="362"/>
      <c r="E29" s="362"/>
      <c r="F29" s="363">
        <f>+F23+F18+F12+F7</f>
        <v>830</v>
      </c>
      <c r="G29" s="363">
        <f>+V23+V18+V12+V7</f>
        <v>66</v>
      </c>
      <c r="H29" s="74"/>
      <c r="I29" s="51"/>
      <c r="J29" s="54"/>
      <c r="K29" s="162">
        <f>+F28</f>
        <v>429</v>
      </c>
      <c r="L29" s="163">
        <f>+V28</f>
        <v>0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+G23+G18+G12+G7</f>
        <v>15</v>
      </c>
      <c r="G30" s="128"/>
      <c r="H30" s="128"/>
      <c r="I30" s="60"/>
      <c r="K30" s="166">
        <f>+G28</f>
        <v>1266</v>
      </c>
      <c r="L30" s="167">
        <f>+W28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+W23+W18+W12+W7</f>
        <v>24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>
        <v>0</v>
      </c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295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>
        <v>0</v>
      </c>
      <c r="C41" s="50"/>
      <c r="D41" s="50"/>
      <c r="E41" s="50">
        <v>200</v>
      </c>
      <c r="F41" s="85">
        <f>SUM(A41:E41)</f>
        <v>200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9" t="s">
        <v>322</v>
      </c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3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  <pageSetup paperSize="9" orientation="portrait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X46"/>
  <sheetViews>
    <sheetView workbookViewId="0">
      <pane ySplit="2" topLeftCell="A30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87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48" t="s">
        <v>13</v>
      </c>
      <c r="B2" s="548"/>
      <c r="C2" s="548"/>
      <c r="D2" s="548"/>
      <c r="E2" s="548"/>
      <c r="F2" s="548"/>
      <c r="G2" s="347"/>
      <c r="H2" s="356"/>
      <c r="I2" s="344"/>
      <c r="V2" s="61"/>
      <c r="W2" s="62"/>
      <c r="X2" s="63"/>
    </row>
    <row r="3" spans="1:24" s="40" customFormat="1" ht="18.75" x14ac:dyDescent="0.3">
      <c r="A3" s="549" t="s">
        <v>81</v>
      </c>
      <c r="B3" s="550"/>
      <c r="C3" s="550"/>
      <c r="D3" s="550"/>
      <c r="E3" s="550"/>
      <c r="F3" s="553"/>
      <c r="G3" s="146"/>
      <c r="H3" s="146"/>
      <c r="I3" s="42"/>
      <c r="V3" s="61"/>
      <c r="W3" s="62"/>
      <c r="X3" s="63"/>
    </row>
    <row r="4" spans="1:24" s="43" customFormat="1" ht="18.75" x14ac:dyDescent="0.3">
      <c r="A4" s="549" t="s">
        <v>68</v>
      </c>
      <c r="B4" s="550"/>
      <c r="C4" s="550"/>
      <c r="D4" s="550"/>
      <c r="E4" s="550"/>
      <c r="F4" s="553"/>
      <c r="G4" s="146"/>
      <c r="H4" s="146"/>
      <c r="I4" s="42"/>
      <c r="J4" s="549" t="s">
        <v>107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3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155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85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545" t="s">
        <v>81</v>
      </c>
      <c r="B8" s="546"/>
      <c r="C8" s="546"/>
      <c r="D8" s="546"/>
      <c r="E8" s="546"/>
      <c r="F8" s="554"/>
      <c r="G8" s="150"/>
      <c r="H8" s="150"/>
      <c r="I8" s="55"/>
      <c r="V8" s="87"/>
      <c r="W8" s="72"/>
      <c r="X8" s="65"/>
    </row>
    <row r="9" spans="1:24" s="43" customFormat="1" ht="18.75" x14ac:dyDescent="0.3">
      <c r="A9" s="545" t="s">
        <v>82</v>
      </c>
      <c r="B9" s="546"/>
      <c r="C9" s="546"/>
      <c r="D9" s="546"/>
      <c r="E9" s="546"/>
      <c r="F9" s="554"/>
      <c r="G9" s="150"/>
      <c r="H9" s="150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1" t="s">
        <v>67</v>
      </c>
      <c r="G10" s="155" t="s">
        <v>92</v>
      </c>
      <c r="H10" s="153"/>
      <c r="I10" s="56"/>
      <c r="J10" s="549" t="s">
        <v>108</v>
      </c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3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4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85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8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545" t="s">
        <v>81</v>
      </c>
      <c r="B13" s="546"/>
      <c r="C13" s="546"/>
      <c r="D13" s="546"/>
      <c r="E13" s="546"/>
      <c r="F13" s="554"/>
      <c r="G13" s="150"/>
      <c r="H13" s="150"/>
      <c r="I13" s="55"/>
      <c r="V13" s="86"/>
    </row>
    <row r="14" spans="1:24" ht="18.75" x14ac:dyDescent="0.3">
      <c r="A14" s="545" t="s">
        <v>91</v>
      </c>
      <c r="B14" s="546"/>
      <c r="C14" s="546"/>
      <c r="D14" s="546"/>
      <c r="E14" s="546"/>
      <c r="F14" s="554"/>
      <c r="G14" s="150"/>
      <c r="H14" s="150"/>
      <c r="I14" s="55"/>
      <c r="V14" s="86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4" t="s">
        <v>67</v>
      </c>
      <c r="G15" s="155" t="s">
        <v>92</v>
      </c>
      <c r="H15" s="156"/>
      <c r="I15" s="57"/>
      <c r="J15" s="549" t="s">
        <v>109</v>
      </c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3"/>
      <c r="V15" s="84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4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85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88">
        <f>SUM(J17:U17)</f>
        <v>24</v>
      </c>
      <c r="W17" s="68">
        <f>+X17-V17</f>
        <v>0</v>
      </c>
      <c r="X17" s="69">
        <v>24</v>
      </c>
    </row>
    <row r="18" spans="1:24" x14ac:dyDescent="0.25">
      <c r="V18" s="86"/>
    </row>
    <row r="19" spans="1:24" ht="18.75" x14ac:dyDescent="0.3">
      <c r="A19" s="545" t="s">
        <v>81</v>
      </c>
      <c r="B19" s="546"/>
      <c r="C19" s="546"/>
      <c r="D19" s="546"/>
      <c r="E19" s="546"/>
      <c r="F19" s="554"/>
      <c r="G19" s="150"/>
      <c r="H19" s="150"/>
      <c r="I19" s="55"/>
      <c r="V19" s="86"/>
    </row>
    <row r="20" spans="1:24" ht="18.75" x14ac:dyDescent="0.3">
      <c r="A20" s="545" t="s">
        <v>93</v>
      </c>
      <c r="B20" s="546"/>
      <c r="C20" s="546"/>
      <c r="D20" s="546"/>
      <c r="E20" s="546"/>
      <c r="F20" s="554"/>
      <c r="G20" s="150"/>
      <c r="H20" s="150"/>
      <c r="I20" s="55"/>
      <c r="V20" s="86"/>
    </row>
    <row r="21" spans="1:24" ht="18.75" x14ac:dyDescent="0.3">
      <c r="A21" s="138"/>
      <c r="B21" s="138" t="s">
        <v>86</v>
      </c>
      <c r="C21" s="138"/>
      <c r="D21" s="138"/>
      <c r="E21" s="138"/>
      <c r="F21" s="154" t="s">
        <v>67</v>
      </c>
      <c r="G21" s="155" t="s">
        <v>92</v>
      </c>
      <c r="H21" s="156"/>
      <c r="I21" s="57"/>
      <c r="J21" s="549" t="s">
        <v>110</v>
      </c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3"/>
      <c r="V21" s="84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4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84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85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85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545" t="s">
        <v>81</v>
      </c>
      <c r="B24" s="546"/>
      <c r="C24" s="546"/>
      <c r="D24" s="546"/>
      <c r="E24" s="546"/>
      <c r="F24" s="554"/>
      <c r="G24" s="112"/>
      <c r="H24" s="150"/>
      <c r="I24" s="55"/>
      <c r="V24" s="86"/>
    </row>
    <row r="25" spans="1:24" ht="18.75" x14ac:dyDescent="0.3">
      <c r="A25" s="545" t="s">
        <v>123</v>
      </c>
      <c r="B25" s="546"/>
      <c r="C25" s="546"/>
      <c r="D25" s="546"/>
      <c r="E25" s="546"/>
      <c r="F25" s="554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549" t="s">
        <v>211</v>
      </c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3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50</v>
      </c>
      <c r="C28" s="50">
        <v>130</v>
      </c>
      <c r="D28" s="50">
        <v>200</v>
      </c>
      <c r="E28" s="50">
        <v>900</v>
      </c>
      <c r="F28" s="85">
        <f>SUM(A28:E28)</f>
        <v>1295</v>
      </c>
      <c r="G28" s="157">
        <f>+H28-F28</f>
        <v>400</v>
      </c>
      <c r="H28" s="74">
        <f>15+50+130+200+1300</f>
        <v>1695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ht="19.5" thickBot="1" x14ac:dyDescent="0.35">
      <c r="A29" s="362">
        <f>+'0098'!A30</f>
        <v>0</v>
      </c>
      <c r="B29" s="362"/>
      <c r="C29" s="362"/>
      <c r="D29" s="362"/>
      <c r="E29" s="362"/>
      <c r="F29" s="363">
        <f>+F23+F17+F12+F7</f>
        <v>845</v>
      </c>
      <c r="G29" s="363">
        <f>+V23+V17+V12+V7</f>
        <v>90</v>
      </c>
      <c r="H29" s="74"/>
      <c r="I29" s="51"/>
      <c r="J29" s="54"/>
      <c r="K29" s="162">
        <f>+F28</f>
        <v>1295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+G23+G17+G12+G7</f>
        <v>0</v>
      </c>
      <c r="G30" s="128"/>
      <c r="H30" s="128"/>
      <c r="I30" s="60"/>
      <c r="K30" s="166">
        <f>+G28</f>
        <v>400</v>
      </c>
      <c r="L30" s="167">
        <f>+W28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+W23+W17+W12+W7</f>
        <v>0</v>
      </c>
      <c r="G31" s="130"/>
      <c r="H31" s="130"/>
    </row>
    <row r="32" spans="1:24" ht="18.75" x14ac:dyDescent="0.3">
      <c r="A32" s="545" t="s">
        <v>81</v>
      </c>
      <c r="B32" s="546"/>
      <c r="C32" s="546"/>
      <c r="D32" s="546"/>
      <c r="E32" s="546"/>
      <c r="F32" s="554"/>
      <c r="G32" s="112"/>
      <c r="H32" s="150"/>
      <c r="I32" s="55"/>
      <c r="V32" s="86"/>
      <c r="X32" s="380"/>
    </row>
    <row r="33" spans="1:24" ht="18.75" x14ac:dyDescent="0.3">
      <c r="A33" s="545" t="s">
        <v>195</v>
      </c>
      <c r="B33" s="546"/>
      <c r="C33" s="546"/>
      <c r="D33" s="546"/>
      <c r="E33" s="546"/>
      <c r="F33" s="554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549" t="s">
        <v>198</v>
      </c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3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/>
      <c r="E36" s="50"/>
      <c r="F36" s="85"/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7" spans="1:24" ht="18.75" x14ac:dyDescent="0.3">
      <c r="A37" s="545" t="s">
        <v>81</v>
      </c>
      <c r="B37" s="546"/>
      <c r="C37" s="546"/>
      <c r="D37" s="546"/>
      <c r="E37" s="546"/>
      <c r="F37" s="554"/>
      <c r="G37" s="112"/>
      <c r="H37" s="150"/>
      <c r="I37" s="55"/>
      <c r="V37" s="86"/>
      <c r="X37" s="380"/>
    </row>
    <row r="38" spans="1:24" ht="18.75" x14ac:dyDescent="0.3">
      <c r="A38" s="545" t="s">
        <v>229</v>
      </c>
      <c r="B38" s="546"/>
      <c r="C38" s="546"/>
      <c r="D38" s="546"/>
      <c r="E38" s="546"/>
      <c r="F38" s="554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295</v>
      </c>
      <c r="F39" s="154" t="s">
        <v>87</v>
      </c>
      <c r="G39" s="155" t="s">
        <v>92</v>
      </c>
      <c r="H39" s="156"/>
      <c r="I39" s="57"/>
      <c r="J39" s="549" t="s">
        <v>237</v>
      </c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3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>
        <v>30</v>
      </c>
      <c r="B41" s="50"/>
      <c r="C41" s="50"/>
      <c r="D41" s="50"/>
      <c r="E41" s="50">
        <v>400</v>
      </c>
      <c r="F41" s="85"/>
      <c r="G41" s="157"/>
      <c r="H41" s="74"/>
      <c r="I41" s="51"/>
      <c r="J41" s="507">
        <v>2</v>
      </c>
      <c r="K41" s="507">
        <v>2</v>
      </c>
      <c r="L41" s="507">
        <v>2</v>
      </c>
      <c r="M41" s="507">
        <v>2</v>
      </c>
      <c r="N41" s="507">
        <v>2</v>
      </c>
      <c r="O41" s="507">
        <v>2</v>
      </c>
      <c r="P41" s="507"/>
      <c r="Q41" s="507"/>
      <c r="R41" s="507"/>
      <c r="S41" s="507"/>
      <c r="T41" s="507"/>
      <c r="U41" s="507">
        <v>0</v>
      </c>
      <c r="V41" s="85">
        <f>SUM(J41:U41)</f>
        <v>12</v>
      </c>
      <c r="W41" s="66">
        <f>+X41-V41</f>
        <v>12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9" t="s">
        <v>322</v>
      </c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3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4">
    <mergeCell ref="A43:E43"/>
    <mergeCell ref="J44:U44"/>
    <mergeCell ref="A2:F2"/>
    <mergeCell ref="A13:F13"/>
    <mergeCell ref="A14:F14"/>
    <mergeCell ref="J15:U15"/>
    <mergeCell ref="A19:F19"/>
    <mergeCell ref="A9:F9"/>
    <mergeCell ref="A3:F3"/>
    <mergeCell ref="A4:F4"/>
    <mergeCell ref="J4:U4"/>
    <mergeCell ref="A8:F8"/>
    <mergeCell ref="A37:F37"/>
    <mergeCell ref="A38:F38"/>
    <mergeCell ref="J39:U39"/>
    <mergeCell ref="J21:U21"/>
    <mergeCell ref="J10:U10"/>
    <mergeCell ref="A32:F32"/>
    <mergeCell ref="A33:F33"/>
    <mergeCell ref="J34:U34"/>
    <mergeCell ref="A20:F20"/>
    <mergeCell ref="A25:F25"/>
    <mergeCell ref="J26:U26"/>
    <mergeCell ref="A24:F24"/>
  </mergeCells>
  <pageMargins left="0.7" right="0.7" top="0.75" bottom="0.75" header="0.3" footer="0.3"/>
  <pageSetup paperSize="9" orientation="portrait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X46"/>
  <sheetViews>
    <sheetView workbookViewId="0">
      <pane ySplit="2" topLeftCell="A30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88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30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2" t="s">
        <v>83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/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2" t="s">
        <v>83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50</v>
      </c>
      <c r="C28" s="50">
        <v>130</v>
      </c>
      <c r="D28" s="50">
        <v>200</v>
      </c>
      <c r="E28" s="50">
        <v>600</v>
      </c>
      <c r="F28" s="85">
        <f>SUM(A28:E28)</f>
        <v>995</v>
      </c>
      <c r="G28" s="157">
        <f>+H28-F28</f>
        <v>700</v>
      </c>
      <c r="H28" s="74">
        <f>15+50+130+200+1300</f>
        <v>1695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ht="19.5" thickBot="1" x14ac:dyDescent="0.35">
      <c r="A29" s="362">
        <f>+'054'!A28</f>
        <v>0</v>
      </c>
      <c r="B29" s="362"/>
      <c r="C29" s="362"/>
      <c r="D29" s="362"/>
      <c r="E29" s="362"/>
      <c r="F29" s="363">
        <f>+F23+F18+F12+F7</f>
        <v>845</v>
      </c>
      <c r="G29" s="363">
        <f>+V23+V18+V12+V7</f>
        <v>90</v>
      </c>
      <c r="H29" s="74"/>
      <c r="I29" s="51"/>
      <c r="J29" s="54"/>
      <c r="K29" s="162">
        <f>+F28</f>
        <v>995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+G23+G18+G12+G7</f>
        <v>0</v>
      </c>
      <c r="G30" s="128"/>
      <c r="H30" s="128"/>
      <c r="I30" s="60"/>
      <c r="K30" s="166">
        <f>+G28</f>
        <v>700</v>
      </c>
      <c r="L30" s="167">
        <f>+W28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+W23+W18+W12+W7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>
        <v>0</v>
      </c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302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>
        <v>30</v>
      </c>
      <c r="B41" s="50">
        <v>0</v>
      </c>
      <c r="C41" s="50"/>
      <c r="D41" s="50"/>
      <c r="E41" s="50">
        <v>500</v>
      </c>
      <c r="F41" s="85">
        <f>SUM(A41:E41)</f>
        <v>530</v>
      </c>
      <c r="G41" s="157"/>
      <c r="H41" s="74"/>
      <c r="I41" s="51"/>
      <c r="J41" s="507">
        <v>2</v>
      </c>
      <c r="K41" s="507">
        <v>2</v>
      </c>
      <c r="L41" s="507">
        <v>2</v>
      </c>
      <c r="M41" s="507">
        <v>2</v>
      </c>
      <c r="N41" s="507">
        <v>2</v>
      </c>
      <c r="O41" s="507">
        <v>2</v>
      </c>
      <c r="P41" s="507">
        <v>2</v>
      </c>
      <c r="Q41" s="507">
        <v>2</v>
      </c>
      <c r="R41" s="507">
        <v>2</v>
      </c>
      <c r="S41" s="507">
        <v>2</v>
      </c>
      <c r="T41" s="507">
        <v>2</v>
      </c>
      <c r="U41" s="507">
        <v>2</v>
      </c>
      <c r="V41" s="85">
        <f>SUM(J41:U41)</f>
        <v>24</v>
      </c>
      <c r="W41" s="66">
        <f>+X41-V41</f>
        <v>0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9" t="s">
        <v>322</v>
      </c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3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X45"/>
  <sheetViews>
    <sheetView workbookViewId="0">
      <pane ySplit="2" topLeftCell="A30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89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18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350</v>
      </c>
      <c r="B12" s="50">
        <v>250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0</v>
      </c>
      <c r="E27" s="50">
        <v>0</v>
      </c>
      <c r="F27" s="85">
        <f>SUM(A27:E27)</f>
        <v>195</v>
      </c>
      <c r="G27" s="157">
        <f>+H27-F27</f>
        <v>1500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ht="19.5" thickBot="1" x14ac:dyDescent="0.35">
      <c r="A28" s="362">
        <f>+'0091'!A29</f>
        <v>0</v>
      </c>
      <c r="B28" s="362"/>
      <c r="C28" s="362"/>
      <c r="D28" s="362"/>
      <c r="E28" s="362"/>
      <c r="F28" s="363">
        <f>+F22+F17+F12+F7</f>
        <v>845</v>
      </c>
      <c r="G28" s="363">
        <f>+V22+V17+V12+V7</f>
        <v>90</v>
      </c>
      <c r="H28" s="74"/>
      <c r="I28" s="51"/>
      <c r="J28" s="54"/>
      <c r="K28" s="162">
        <f>+F27</f>
        <v>195</v>
      </c>
      <c r="L28" s="163">
        <f>+V27</f>
        <v>0</v>
      </c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1500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50"/>
      <c r="H31" s="150"/>
      <c r="I31" s="55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50"/>
      <c r="H32" s="150"/>
      <c r="I32" s="55"/>
      <c r="X32" s="380"/>
    </row>
    <row r="33" spans="1:24" ht="18.75" x14ac:dyDescent="0.3">
      <c r="A33" s="138"/>
      <c r="B33" s="138" t="s">
        <v>86</v>
      </c>
      <c r="C33" s="138"/>
      <c r="D33" s="138"/>
      <c r="E33" s="138"/>
      <c r="F33" s="155" t="s">
        <v>67</v>
      </c>
      <c r="G33" s="152" t="s">
        <v>83</v>
      </c>
      <c r="H33" s="156"/>
      <c r="I33" s="57"/>
      <c r="J33" s="100" t="s">
        <v>206</v>
      </c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345"/>
      <c r="V33" s="367" t="s">
        <v>87</v>
      </c>
      <c r="W33" s="73" t="s">
        <v>92</v>
      </c>
      <c r="X33" s="380"/>
    </row>
    <row r="34" spans="1:24" x14ac:dyDescent="0.25">
      <c r="A34" s="138"/>
      <c r="B34" s="138" t="s">
        <v>89</v>
      </c>
      <c r="C34" s="138"/>
      <c r="D34" s="138"/>
      <c r="E34" s="138"/>
      <c r="F34" s="155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367"/>
      <c r="W34" s="66" t="s">
        <v>84</v>
      </c>
      <c r="X34" s="380"/>
    </row>
    <row r="35" spans="1:24" ht="15.75" x14ac:dyDescent="0.25">
      <c r="A35" s="50">
        <v>0</v>
      </c>
      <c r="B35" s="50"/>
      <c r="C35" s="50">
        <v>0</v>
      </c>
      <c r="D35" s="50"/>
      <c r="E35" s="50">
        <v>0</v>
      </c>
      <c r="F35" s="157"/>
      <c r="G35" s="157"/>
      <c r="H35" s="74"/>
      <c r="I35" s="51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157"/>
      <c r="W35" s="68">
        <f>+X35-V35</f>
        <v>24</v>
      </c>
      <c r="X35" s="284">
        <v>24</v>
      </c>
    </row>
    <row r="36" spans="1:24" ht="18.75" x14ac:dyDescent="0.3">
      <c r="A36" s="98" t="s">
        <v>81</v>
      </c>
      <c r="B36" s="99"/>
      <c r="C36" s="99"/>
      <c r="D36" s="99"/>
      <c r="E36" s="99"/>
      <c r="F36" s="111"/>
      <c r="G36" s="150"/>
      <c r="H36" s="150"/>
      <c r="I36" s="55"/>
      <c r="X36" s="380"/>
    </row>
    <row r="37" spans="1:24" ht="18.75" x14ac:dyDescent="0.3">
      <c r="A37" s="98" t="s">
        <v>229</v>
      </c>
      <c r="B37" s="99"/>
      <c r="C37" s="99"/>
      <c r="D37" s="99"/>
      <c r="E37" s="99"/>
      <c r="F37" s="111"/>
      <c r="G37" s="150"/>
      <c r="H37" s="150"/>
      <c r="I37" s="55"/>
      <c r="X37" s="380"/>
    </row>
    <row r="38" spans="1:24" ht="18.75" x14ac:dyDescent="0.3">
      <c r="A38" s="138"/>
      <c r="B38" s="138" t="s">
        <v>86</v>
      </c>
      <c r="C38" s="138"/>
      <c r="D38" s="138"/>
      <c r="E38" s="138"/>
      <c r="F38" s="155" t="s">
        <v>67</v>
      </c>
      <c r="G38" s="152" t="s">
        <v>83</v>
      </c>
      <c r="H38" s="156"/>
      <c r="I38" s="57"/>
      <c r="J38" s="100" t="s">
        <v>233</v>
      </c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345"/>
      <c r="V38" s="367" t="s">
        <v>87</v>
      </c>
      <c r="W38" s="73" t="s">
        <v>92</v>
      </c>
      <c r="X38" s="380"/>
    </row>
    <row r="39" spans="1:24" x14ac:dyDescent="0.25">
      <c r="A39" s="138"/>
      <c r="B39" s="138" t="s">
        <v>89</v>
      </c>
      <c r="C39" s="138"/>
      <c r="D39" s="138"/>
      <c r="E39" s="138"/>
      <c r="F39" s="155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367"/>
      <c r="W39" s="66" t="s">
        <v>84</v>
      </c>
      <c r="X39" s="380"/>
    </row>
    <row r="40" spans="1:24" ht="15.75" x14ac:dyDescent="0.25">
      <c r="A40" s="50">
        <v>0</v>
      </c>
      <c r="B40" s="50"/>
      <c r="C40" s="50">
        <v>0</v>
      </c>
      <c r="D40" s="50"/>
      <c r="E40" s="50">
        <v>0</v>
      </c>
      <c r="F40" s="157"/>
      <c r="G40" s="157"/>
      <c r="H40" s="74"/>
      <c r="I40" s="51"/>
      <c r="J40" s="507"/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157"/>
      <c r="W40" s="68">
        <f>+X40-V40</f>
        <v>24</v>
      </c>
      <c r="X40" s="284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">
    <mergeCell ref="A42:E42"/>
    <mergeCell ref="J43:U43"/>
  </mergeCells>
  <pageMargins left="0.7" right="0.7" top="0.75" bottom="0.75" header="0.3" footer="0.3"/>
  <pageSetup paperSize="9"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92D050"/>
  </sheetPr>
  <dimension ref="A1:X47"/>
  <sheetViews>
    <sheetView workbookViewId="0">
      <pane ySplit="2" topLeftCell="A34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0.7109375" style="70" bestFit="1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90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48" t="s">
        <v>175</v>
      </c>
      <c r="B2" s="548"/>
      <c r="C2" s="548"/>
      <c r="D2" s="548"/>
      <c r="E2" s="548"/>
      <c r="F2" s="335"/>
      <c r="G2" s="347"/>
      <c r="H2" s="356"/>
      <c r="I2" s="344"/>
      <c r="V2" s="61"/>
      <c r="W2" s="62"/>
      <c r="X2" s="63"/>
    </row>
    <row r="3" spans="1:24" s="40" customFormat="1" ht="18.75" x14ac:dyDescent="0.3">
      <c r="A3" s="549" t="s">
        <v>81</v>
      </c>
      <c r="B3" s="550"/>
      <c r="C3" s="550"/>
      <c r="D3" s="550"/>
      <c r="E3" s="550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549" t="s">
        <v>68</v>
      </c>
      <c r="B4" s="550"/>
      <c r="C4" s="550"/>
      <c r="D4" s="550"/>
      <c r="E4" s="550"/>
      <c r="F4" s="104"/>
      <c r="G4" s="146"/>
      <c r="H4" s="146"/>
      <c r="I4" s="42"/>
      <c r="J4" s="549" t="s">
        <v>107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3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0</v>
      </c>
      <c r="C7" s="50">
        <v>0</v>
      </c>
      <c r="D7" s="50"/>
      <c r="E7" s="50">
        <v>10</v>
      </c>
      <c r="F7" s="85">
        <f>SUM(A7:E7)</f>
        <v>20</v>
      </c>
      <c r="G7" s="157">
        <f>+H7-F7</f>
        <v>80</v>
      </c>
      <c r="H7" s="74">
        <v>100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85">
        <f>SUM(J7:U7)</f>
        <v>0</v>
      </c>
      <c r="W7" s="68">
        <f>+X7-V7</f>
        <v>18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  <c r="V8" s="86"/>
    </row>
    <row r="9" spans="1:24" s="43" customFormat="1" ht="18.75" x14ac:dyDescent="0.3">
      <c r="A9" s="545" t="s">
        <v>81</v>
      </c>
      <c r="B9" s="546"/>
      <c r="C9" s="546"/>
      <c r="D9" s="546"/>
      <c r="E9" s="546"/>
      <c r="F9" s="111"/>
      <c r="G9" s="150"/>
      <c r="H9" s="150"/>
      <c r="I9" s="55"/>
      <c r="V9" s="87"/>
      <c r="W9" s="72"/>
      <c r="X9" s="65"/>
    </row>
    <row r="10" spans="1:24" s="43" customFormat="1" ht="18.75" x14ac:dyDescent="0.3">
      <c r="A10" s="545" t="s">
        <v>82</v>
      </c>
      <c r="B10" s="546"/>
      <c r="C10" s="546"/>
      <c r="D10" s="546"/>
      <c r="E10" s="546"/>
      <c r="F10" s="111"/>
      <c r="G10" s="150"/>
      <c r="H10" s="150"/>
      <c r="I10" s="55"/>
      <c r="V10" s="87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1" t="s">
        <v>67</v>
      </c>
      <c r="G11" s="155" t="s">
        <v>92</v>
      </c>
      <c r="H11" s="153"/>
      <c r="I11" s="56"/>
      <c r="J11" s="549" t="s">
        <v>108</v>
      </c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3"/>
      <c r="V11" s="84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4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84"/>
      <c r="W12" s="66" t="s">
        <v>84</v>
      </c>
    </row>
    <row r="13" spans="1:24" s="53" customFormat="1" ht="15.75" x14ac:dyDescent="0.25">
      <c r="A13" s="50">
        <v>0</v>
      </c>
      <c r="B13" s="50">
        <v>600</v>
      </c>
      <c r="C13" s="50">
        <v>100</v>
      </c>
      <c r="D13" s="50">
        <v>0</v>
      </c>
      <c r="E13" s="50">
        <v>0</v>
      </c>
      <c r="F13" s="85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0</v>
      </c>
      <c r="T13" s="50">
        <v>0</v>
      </c>
      <c r="U13" s="50">
        <v>0</v>
      </c>
      <c r="V13" s="88">
        <f>SUM(J13:U13)</f>
        <v>18</v>
      </c>
      <c r="W13" s="68">
        <f>+X13-V13</f>
        <v>6</v>
      </c>
      <c r="X13" s="69">
        <v>24</v>
      </c>
    </row>
    <row r="14" spans="1:24" x14ac:dyDescent="0.25">
      <c r="V14" s="86"/>
    </row>
    <row r="15" spans="1:24" ht="18.75" x14ac:dyDescent="0.3">
      <c r="A15" s="545" t="s">
        <v>81</v>
      </c>
      <c r="B15" s="546"/>
      <c r="C15" s="546"/>
      <c r="D15" s="546"/>
      <c r="E15" s="546"/>
      <c r="F15" s="111"/>
      <c r="G15" s="150"/>
      <c r="H15" s="150"/>
      <c r="I15" s="55"/>
      <c r="V15" s="86"/>
    </row>
    <row r="16" spans="1:24" ht="18.75" x14ac:dyDescent="0.3">
      <c r="A16" s="545" t="s">
        <v>91</v>
      </c>
      <c r="B16" s="546"/>
      <c r="C16" s="546"/>
      <c r="D16" s="546"/>
      <c r="E16" s="546"/>
      <c r="F16" s="111"/>
      <c r="G16" s="150"/>
      <c r="H16" s="150"/>
      <c r="I16" s="55"/>
      <c r="V16" s="86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4" t="s">
        <v>67</v>
      </c>
      <c r="G17" s="155" t="s">
        <v>92</v>
      </c>
      <c r="H17" s="156"/>
      <c r="I17" s="57"/>
      <c r="J17" s="549" t="s">
        <v>109</v>
      </c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3"/>
      <c r="V17" s="84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4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84"/>
      <c r="W18" s="66" t="s">
        <v>84</v>
      </c>
    </row>
    <row r="19" spans="1:24" s="52" customFormat="1" ht="15.75" x14ac:dyDescent="0.25">
      <c r="A19" s="50">
        <v>0</v>
      </c>
      <c r="B19" s="50">
        <v>0</v>
      </c>
      <c r="C19" s="50">
        <v>0</v>
      </c>
      <c r="D19" s="50"/>
      <c r="E19" s="50">
        <v>0</v>
      </c>
      <c r="F19" s="85">
        <f>SUM(A19:E19)</f>
        <v>0</v>
      </c>
      <c r="G19" s="157">
        <f>+H19-F19</f>
        <v>30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88">
        <f>SUM(J19:U19)</f>
        <v>24</v>
      </c>
      <c r="W19" s="68">
        <f>+X19-V19</f>
        <v>0</v>
      </c>
      <c r="X19" s="69">
        <v>24</v>
      </c>
    </row>
    <row r="20" spans="1:24" ht="18.75" x14ac:dyDescent="0.3">
      <c r="A20" s="545" t="s">
        <v>81</v>
      </c>
      <c r="B20" s="546"/>
      <c r="C20" s="546"/>
      <c r="D20" s="546"/>
      <c r="E20" s="546"/>
      <c r="F20" s="111"/>
      <c r="G20" s="150"/>
      <c r="H20" s="150"/>
      <c r="I20" s="55"/>
      <c r="V20" s="86"/>
    </row>
    <row r="21" spans="1:24" ht="18.75" x14ac:dyDescent="0.3">
      <c r="A21" s="545" t="s">
        <v>93</v>
      </c>
      <c r="B21" s="546"/>
      <c r="C21" s="546"/>
      <c r="D21" s="546"/>
      <c r="E21" s="546"/>
      <c r="F21" s="111"/>
      <c r="G21" s="150"/>
      <c r="H21" s="150"/>
      <c r="I21" s="55"/>
      <c r="V21" s="86"/>
    </row>
    <row r="22" spans="1:24" ht="18.75" x14ac:dyDescent="0.3">
      <c r="A22" s="138"/>
      <c r="B22" s="138" t="s">
        <v>86</v>
      </c>
      <c r="C22" s="138"/>
      <c r="D22" s="138"/>
      <c r="E22" s="138"/>
      <c r="F22" s="154" t="s">
        <v>67</v>
      </c>
      <c r="G22" s="155" t="s">
        <v>92</v>
      </c>
      <c r="H22" s="156"/>
      <c r="I22" s="57"/>
      <c r="J22" s="549" t="s">
        <v>110</v>
      </c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3"/>
      <c r="V22" s="84" t="s">
        <v>87</v>
      </c>
      <c r="W22" s="73" t="s">
        <v>92</v>
      </c>
    </row>
    <row r="23" spans="1:24" x14ac:dyDescent="0.25">
      <c r="A23" s="138"/>
      <c r="B23" s="138" t="s">
        <v>89</v>
      </c>
      <c r="C23" s="138"/>
      <c r="D23" s="138"/>
      <c r="E23" s="138"/>
      <c r="F23" s="154"/>
      <c r="G23" s="155" t="s">
        <v>84</v>
      </c>
      <c r="H23" s="156"/>
      <c r="I23" s="57"/>
      <c r="J23" s="46" t="s">
        <v>95</v>
      </c>
      <c r="K23" s="46" t="s">
        <v>96</v>
      </c>
      <c r="L23" s="46" t="s">
        <v>97</v>
      </c>
      <c r="M23" s="46" t="s">
        <v>98</v>
      </c>
      <c r="N23" s="46" t="s">
        <v>99</v>
      </c>
      <c r="O23" s="46" t="s">
        <v>100</v>
      </c>
      <c r="P23" s="46" t="s">
        <v>101</v>
      </c>
      <c r="Q23" s="46" t="s">
        <v>102</v>
      </c>
      <c r="R23" s="47" t="s">
        <v>103</v>
      </c>
      <c r="S23" s="46" t="s">
        <v>104</v>
      </c>
      <c r="T23" s="47" t="s">
        <v>105</v>
      </c>
      <c r="U23" s="46" t="s">
        <v>106</v>
      </c>
      <c r="V23" s="84"/>
      <c r="W23" s="66" t="s">
        <v>84</v>
      </c>
    </row>
    <row r="24" spans="1:24" ht="15.75" x14ac:dyDescent="0.25">
      <c r="A24" s="50">
        <v>0</v>
      </c>
      <c r="B24" s="50">
        <v>0</v>
      </c>
      <c r="C24" s="50">
        <v>0</v>
      </c>
      <c r="D24" s="50"/>
      <c r="E24" s="50">
        <v>0</v>
      </c>
      <c r="F24" s="85">
        <f>SUM(A24:E24)</f>
        <v>0</v>
      </c>
      <c r="G24" s="157">
        <f>+H24-F24</f>
        <v>15</v>
      </c>
      <c r="H24" s="74">
        <v>15</v>
      </c>
      <c r="I24" s="51"/>
      <c r="J24" s="58">
        <v>2</v>
      </c>
      <c r="K24" s="58">
        <v>2</v>
      </c>
      <c r="L24" s="58">
        <v>2</v>
      </c>
      <c r="M24" s="58">
        <v>2</v>
      </c>
      <c r="N24" s="58">
        <v>2</v>
      </c>
      <c r="O24" s="58">
        <v>2</v>
      </c>
      <c r="P24" s="58">
        <v>2</v>
      </c>
      <c r="Q24" s="58">
        <v>2</v>
      </c>
      <c r="R24" s="58">
        <v>2</v>
      </c>
      <c r="S24" s="58">
        <v>2</v>
      </c>
      <c r="T24" s="58">
        <v>2</v>
      </c>
      <c r="U24" s="58">
        <v>2</v>
      </c>
      <c r="V24" s="85">
        <f>SUM(J24:U24)</f>
        <v>24</v>
      </c>
      <c r="W24" s="68">
        <f>+X24-V24</f>
        <v>0</v>
      </c>
      <c r="X24" s="284">
        <v>24</v>
      </c>
    </row>
    <row r="25" spans="1:24" ht="18.75" x14ac:dyDescent="0.3">
      <c r="A25" s="545" t="s">
        <v>81</v>
      </c>
      <c r="B25" s="546"/>
      <c r="C25" s="546"/>
      <c r="D25" s="546"/>
      <c r="E25" s="546"/>
      <c r="F25" s="111"/>
      <c r="G25" s="112"/>
      <c r="H25" s="150"/>
      <c r="I25" s="55"/>
      <c r="V25" s="86"/>
    </row>
    <row r="26" spans="1:24" ht="18.75" x14ac:dyDescent="0.3">
      <c r="A26" s="545" t="s">
        <v>123</v>
      </c>
      <c r="B26" s="546"/>
      <c r="C26" s="546"/>
      <c r="D26" s="546"/>
      <c r="E26" s="546"/>
      <c r="F26" s="111"/>
      <c r="G26" s="112"/>
      <c r="H26" s="150"/>
      <c r="I26" s="55"/>
      <c r="V26" s="86"/>
    </row>
    <row r="27" spans="1:24" ht="18.75" x14ac:dyDescent="0.3">
      <c r="A27" s="138" t="s">
        <v>151</v>
      </c>
      <c r="B27" s="138" t="s">
        <v>125</v>
      </c>
      <c r="C27" s="138" t="s">
        <v>124</v>
      </c>
      <c r="D27" s="138" t="s">
        <v>155</v>
      </c>
      <c r="E27" s="138" t="s">
        <v>149</v>
      </c>
      <c r="F27" s="154" t="s">
        <v>87</v>
      </c>
      <c r="G27" s="155" t="s">
        <v>92</v>
      </c>
      <c r="H27" s="156"/>
      <c r="I27" s="57"/>
      <c r="J27" s="549" t="s">
        <v>140</v>
      </c>
      <c r="K27" s="550"/>
      <c r="L27" s="550"/>
      <c r="M27" s="550"/>
      <c r="N27" s="550"/>
      <c r="O27" s="550"/>
      <c r="P27" s="550"/>
      <c r="Q27" s="550"/>
      <c r="R27" s="550"/>
      <c r="S27" s="550"/>
      <c r="T27" s="550"/>
      <c r="U27" s="553"/>
      <c r="V27" s="84" t="s">
        <v>87</v>
      </c>
      <c r="W27" s="73" t="s">
        <v>92</v>
      </c>
    </row>
    <row r="28" spans="1:24" x14ac:dyDescent="0.25">
      <c r="A28" s="138"/>
      <c r="B28" s="138"/>
      <c r="C28" s="138"/>
      <c r="D28" s="138"/>
      <c r="E28" s="138" t="s">
        <v>150</v>
      </c>
      <c r="F28" s="154"/>
      <c r="G28" s="155" t="s">
        <v>84</v>
      </c>
      <c r="H28" s="156"/>
      <c r="I28" s="57"/>
      <c r="J28" s="46" t="s">
        <v>95</v>
      </c>
      <c r="K28" s="46" t="s">
        <v>96</v>
      </c>
      <c r="L28" s="46" t="s">
        <v>97</v>
      </c>
      <c r="M28" s="46" t="s">
        <v>98</v>
      </c>
      <c r="N28" s="46" t="s">
        <v>99</v>
      </c>
      <c r="O28" s="46" t="s">
        <v>100</v>
      </c>
      <c r="P28" s="46" t="s">
        <v>101</v>
      </c>
      <c r="Q28" s="46" t="s">
        <v>102</v>
      </c>
      <c r="R28" s="47" t="s">
        <v>103</v>
      </c>
      <c r="S28" s="46" t="s">
        <v>104</v>
      </c>
      <c r="T28" s="47" t="s">
        <v>105</v>
      </c>
      <c r="U28" s="46" t="s">
        <v>106</v>
      </c>
      <c r="V28" s="84"/>
      <c r="W28" s="66" t="s">
        <v>84</v>
      </c>
    </row>
    <row r="29" spans="1:24" ht="16.5" thickBot="1" x14ac:dyDescent="0.3">
      <c r="A29" s="50">
        <v>15</v>
      </c>
      <c r="B29" s="50">
        <v>50</v>
      </c>
      <c r="C29" s="50">
        <v>130</v>
      </c>
      <c r="D29" s="50">
        <v>200</v>
      </c>
      <c r="E29" s="50">
        <v>300</v>
      </c>
      <c r="F29" s="85">
        <f>SUM(A29:E29)</f>
        <v>695</v>
      </c>
      <c r="G29" s="157">
        <f>+H29-F29</f>
        <v>1000</v>
      </c>
      <c r="H29" s="74">
        <f>15+50+130+200+1300</f>
        <v>1695</v>
      </c>
      <c r="I29" s="51"/>
      <c r="J29" s="58">
        <v>2</v>
      </c>
      <c r="K29" s="58">
        <v>2</v>
      </c>
      <c r="L29" s="58">
        <v>2</v>
      </c>
      <c r="M29" s="58">
        <v>2</v>
      </c>
      <c r="N29" s="58">
        <v>2</v>
      </c>
      <c r="O29" s="58">
        <v>2</v>
      </c>
      <c r="P29" s="58">
        <v>2</v>
      </c>
      <c r="Q29" s="58">
        <v>2</v>
      </c>
      <c r="R29" s="58">
        <v>2</v>
      </c>
      <c r="S29" s="58">
        <v>2</v>
      </c>
      <c r="T29" s="58">
        <v>2</v>
      </c>
      <c r="U29" s="58">
        <v>2</v>
      </c>
      <c r="V29" s="85">
        <f>SUM(J29:U29)</f>
        <v>24</v>
      </c>
      <c r="W29" s="66">
        <f>+X29-V29</f>
        <v>0</v>
      </c>
      <c r="X29" s="67">
        <v>24</v>
      </c>
    </row>
    <row r="30" spans="1:24" s="43" customFormat="1" ht="19.5" thickBot="1" x14ac:dyDescent="0.35">
      <c r="A30" s="362">
        <f>+'0076'!A28</f>
        <v>0</v>
      </c>
      <c r="B30" s="362"/>
      <c r="C30" s="362"/>
      <c r="D30" s="362"/>
      <c r="E30" s="362"/>
      <c r="F30" s="363">
        <f>+F24+F19+F13+F7</f>
        <v>720</v>
      </c>
      <c r="G30" s="363">
        <f>+V24+V19+V13+V7</f>
        <v>66</v>
      </c>
      <c r="H30" s="79"/>
      <c r="I30" s="78"/>
      <c r="J30" s="78"/>
      <c r="K30" s="341">
        <f>+F29</f>
        <v>695</v>
      </c>
      <c r="L30" s="273">
        <f>+V29</f>
        <v>24</v>
      </c>
      <c r="M30" s="78"/>
      <c r="N30" s="78"/>
      <c r="O30" s="78"/>
      <c r="P30" s="78"/>
      <c r="Q30" s="78"/>
      <c r="R30" s="78"/>
      <c r="S30" s="78"/>
      <c r="T30" s="78"/>
      <c r="U30" s="78"/>
      <c r="V30" s="79"/>
      <c r="W30" s="80"/>
      <c r="X30" s="361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+G24+G19+G13+G7</f>
        <v>125</v>
      </c>
      <c r="G31" s="128"/>
      <c r="H31" s="128"/>
      <c r="I31" s="60"/>
      <c r="K31" s="166">
        <f>+G29</f>
        <v>1000</v>
      </c>
      <c r="L31" s="167">
        <f>+W29</f>
        <v>0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+W24+W19+W13+W7</f>
        <v>24</v>
      </c>
      <c r="G32" s="130"/>
      <c r="H32" s="130"/>
    </row>
    <row r="33" spans="1:24" ht="18.75" x14ac:dyDescent="0.3">
      <c r="A33" s="545" t="s">
        <v>81</v>
      </c>
      <c r="B33" s="546"/>
      <c r="C33" s="546"/>
      <c r="D33" s="546"/>
      <c r="E33" s="546"/>
      <c r="F33" s="111"/>
      <c r="G33" s="112"/>
      <c r="H33" s="150"/>
      <c r="I33" s="55"/>
      <c r="V33" s="86"/>
      <c r="X33" s="380"/>
    </row>
    <row r="34" spans="1:24" ht="18.75" x14ac:dyDescent="0.3">
      <c r="A34" s="545" t="s">
        <v>195</v>
      </c>
      <c r="B34" s="546"/>
      <c r="C34" s="546"/>
      <c r="D34" s="546"/>
      <c r="E34" s="546"/>
      <c r="F34" s="111"/>
      <c r="G34" s="112"/>
      <c r="H34" s="150"/>
      <c r="I34" s="55"/>
      <c r="V34" s="86"/>
      <c r="X34" s="380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549" t="s">
        <v>208</v>
      </c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3"/>
      <c r="V35" s="84" t="s">
        <v>87</v>
      </c>
      <c r="W35" s="73" t="s">
        <v>92</v>
      </c>
      <c r="X35" s="380"/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  <c r="X36" s="380"/>
    </row>
    <row r="37" spans="1:24" ht="15.75" x14ac:dyDescent="0.25">
      <c r="A37" s="50">
        <v>0</v>
      </c>
      <c r="B37" s="50">
        <v>0</v>
      </c>
      <c r="C37" s="50">
        <v>0</v>
      </c>
      <c r="D37" s="50"/>
      <c r="E37" s="50">
        <v>0</v>
      </c>
      <c r="F37" s="85">
        <f>SUM(A37:E37)</f>
        <v>0</v>
      </c>
      <c r="G37" s="157"/>
      <c r="H37" s="74"/>
      <c r="I37" s="51"/>
      <c r="J37" s="507">
        <v>2</v>
      </c>
      <c r="K37" s="507">
        <v>2</v>
      </c>
      <c r="L37" s="507">
        <v>2</v>
      </c>
      <c r="M37" s="507">
        <v>2</v>
      </c>
      <c r="N37" s="507">
        <v>2</v>
      </c>
      <c r="O37" s="507">
        <v>2</v>
      </c>
      <c r="P37" s="507">
        <v>2</v>
      </c>
      <c r="Q37" s="507">
        <v>2</v>
      </c>
      <c r="R37" s="507">
        <v>2</v>
      </c>
      <c r="S37" s="507">
        <v>2</v>
      </c>
      <c r="T37" s="507">
        <v>2</v>
      </c>
      <c r="U37" s="507">
        <v>2</v>
      </c>
      <c r="V37" s="85">
        <f>SUM(J37:U37)</f>
        <v>24</v>
      </c>
      <c r="W37" s="66">
        <f>+X37-V37</f>
        <v>0</v>
      </c>
      <c r="X37" s="380">
        <v>24</v>
      </c>
    </row>
    <row r="38" spans="1:24" ht="18.75" x14ac:dyDescent="0.3">
      <c r="A38" s="545" t="s">
        <v>81</v>
      </c>
      <c r="B38" s="546"/>
      <c r="C38" s="546"/>
      <c r="D38" s="546"/>
      <c r="E38" s="546"/>
      <c r="F38" s="111"/>
      <c r="G38" s="112"/>
      <c r="H38" s="150"/>
      <c r="I38" s="55"/>
      <c r="V38" s="86"/>
      <c r="X38" s="380"/>
    </row>
    <row r="39" spans="1:24" ht="18.75" x14ac:dyDescent="0.3">
      <c r="A39" s="545" t="s">
        <v>229</v>
      </c>
      <c r="B39" s="546"/>
      <c r="C39" s="546"/>
      <c r="D39" s="546"/>
      <c r="E39" s="546"/>
      <c r="F39" s="111"/>
      <c r="G39" s="112"/>
      <c r="H39" s="150"/>
      <c r="I39" s="55"/>
      <c r="V39" s="86"/>
      <c r="X39" s="380"/>
    </row>
    <row r="40" spans="1:24" ht="18.75" x14ac:dyDescent="0.3">
      <c r="A40" s="138" t="s">
        <v>151</v>
      </c>
      <c r="B40" s="138"/>
      <c r="C40" s="138"/>
      <c r="D40" s="138" t="s">
        <v>281</v>
      </c>
      <c r="E40" s="138" t="s">
        <v>149</v>
      </c>
      <c r="F40" s="154" t="s">
        <v>87</v>
      </c>
      <c r="G40" s="155" t="s">
        <v>92</v>
      </c>
      <c r="H40" s="156"/>
      <c r="I40" s="57"/>
      <c r="J40" s="549" t="s">
        <v>280</v>
      </c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3"/>
      <c r="V40" s="84" t="s">
        <v>87</v>
      </c>
      <c r="W40" s="73" t="s">
        <v>92</v>
      </c>
      <c r="X40" s="380"/>
    </row>
    <row r="41" spans="1:24" x14ac:dyDescent="0.25">
      <c r="A41" s="138"/>
      <c r="B41" s="138"/>
      <c r="C41" s="138"/>
      <c r="D41" s="138">
        <v>390</v>
      </c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  <c r="X41" s="380"/>
    </row>
    <row r="42" spans="1:24" ht="15.75" x14ac:dyDescent="0.25">
      <c r="A42" s="50">
        <v>0</v>
      </c>
      <c r="B42" s="50">
        <v>0</v>
      </c>
      <c r="C42" s="50">
        <v>0</v>
      </c>
      <c r="D42" s="50"/>
      <c r="E42" s="50">
        <v>450</v>
      </c>
      <c r="F42" s="85">
        <f>SUM(A42:E42)</f>
        <v>450</v>
      </c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9" t="s">
        <v>322</v>
      </c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3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4">
    <mergeCell ref="A44:E44"/>
    <mergeCell ref="J45:U45"/>
    <mergeCell ref="A2:E2"/>
    <mergeCell ref="A3:E3"/>
    <mergeCell ref="A4:E4"/>
    <mergeCell ref="A9:E9"/>
    <mergeCell ref="A10:E10"/>
    <mergeCell ref="J27:U27"/>
    <mergeCell ref="A25:E25"/>
    <mergeCell ref="A26:E26"/>
    <mergeCell ref="A15:E15"/>
    <mergeCell ref="J4:U4"/>
    <mergeCell ref="J11:U11"/>
    <mergeCell ref="J17:U17"/>
    <mergeCell ref="J22:U22"/>
    <mergeCell ref="A16:E16"/>
    <mergeCell ref="A20:E20"/>
    <mergeCell ref="A21:E21"/>
    <mergeCell ref="A38:E38"/>
    <mergeCell ref="A39:E39"/>
    <mergeCell ref="J40:U40"/>
    <mergeCell ref="A33:E33"/>
    <mergeCell ref="A34:E34"/>
    <mergeCell ref="J35:U35"/>
  </mergeCells>
  <pageMargins left="0.7" right="0.7" top="0.75" bottom="0.75" header="0.3" footer="0.3"/>
  <pageSetup paperSize="9" orientation="portrait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X46"/>
  <sheetViews>
    <sheetView workbookViewId="0">
      <pane ySplit="2" topLeftCell="A29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91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17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2" t="s">
        <v>92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0</v>
      </c>
      <c r="B13" s="50">
        <v>600</v>
      </c>
      <c r="C13" s="50">
        <v>100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4" spans="1:24" ht="18.75" x14ac:dyDescent="0.3">
      <c r="A14" s="98" t="s">
        <v>81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98" t="s">
        <v>91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5" t="s">
        <v>67</v>
      </c>
      <c r="G16" s="155" t="s">
        <v>92</v>
      </c>
      <c r="H16" s="156"/>
      <c r="I16" s="57"/>
      <c r="J16" s="100" t="s">
        <v>109</v>
      </c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345"/>
      <c r="V16" s="367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5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367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157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36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98" t="s">
        <v>81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98" t="s">
        <v>93</v>
      </c>
      <c r="B20" s="99"/>
      <c r="C20" s="99"/>
      <c r="D20" s="99"/>
      <c r="E20" s="99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5" t="s">
        <v>92</v>
      </c>
      <c r="H21" s="156"/>
      <c r="I21" s="57"/>
      <c r="J21" s="100" t="s">
        <v>110</v>
      </c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345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157">
        <f>SUM(J23:U23)</f>
        <v>14</v>
      </c>
      <c r="W23" s="68">
        <f>+X23-V23</f>
        <v>10</v>
      </c>
      <c r="X23" s="284">
        <v>24</v>
      </c>
    </row>
    <row r="24" spans="1:24" ht="18.75" x14ac:dyDescent="0.3">
      <c r="A24" s="98" t="s">
        <v>81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98" t="s">
        <v>123</v>
      </c>
      <c r="B25" s="99"/>
      <c r="C25" s="99"/>
      <c r="D25" s="99"/>
      <c r="E25" s="99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100" t="s">
        <v>140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345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50</v>
      </c>
      <c r="C28" s="50">
        <v>130</v>
      </c>
      <c r="D28" s="50">
        <v>200</v>
      </c>
      <c r="E28" s="50">
        <v>585</v>
      </c>
      <c r="F28" s="85">
        <f>SUM(A28:E28)</f>
        <v>980</v>
      </c>
      <c r="G28" s="157">
        <f>+H28-F28</f>
        <v>715</v>
      </c>
      <c r="H28" s="74">
        <f>15+50+130+200+1300</f>
        <v>1695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ht="19.5" thickBot="1" x14ac:dyDescent="0.35">
      <c r="A29" s="362">
        <f>+'0092'!A29</f>
        <v>0</v>
      </c>
      <c r="B29" s="362"/>
      <c r="C29" s="362"/>
      <c r="D29" s="362"/>
      <c r="E29" s="362" t="s">
        <v>318</v>
      </c>
      <c r="F29" s="363">
        <f>+F23+F18+F13+F7</f>
        <v>845</v>
      </c>
      <c r="G29" s="363">
        <f>+V23+V18+V13+V7</f>
        <v>80</v>
      </c>
      <c r="H29" s="74"/>
      <c r="I29" s="51"/>
      <c r="J29" s="54"/>
      <c r="K29" s="162">
        <f>+F28</f>
        <v>980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+G23+G18+G13+G7</f>
        <v>0</v>
      </c>
      <c r="G30" s="128"/>
      <c r="H30" s="128"/>
      <c r="I30" s="60"/>
      <c r="K30" s="166">
        <f>+G28</f>
        <v>715</v>
      </c>
      <c r="L30" s="167">
        <f>+W28</f>
        <v>0</v>
      </c>
    </row>
    <row r="31" spans="1:24" ht="19.5" thickBot="1" x14ac:dyDescent="0.35">
      <c r="A31" s="333" t="s">
        <v>111</v>
      </c>
      <c r="B31" s="141"/>
      <c r="C31" s="59"/>
      <c r="D31" s="59"/>
      <c r="E31" s="59"/>
      <c r="F31" s="127">
        <f>+W23+W18+W13+W7</f>
        <v>10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295</v>
      </c>
      <c r="F39" s="154" t="s">
        <v>87</v>
      </c>
      <c r="G39" s="155" t="s">
        <v>92</v>
      </c>
      <c r="H39" s="156"/>
      <c r="I39" s="57"/>
      <c r="J39" s="100" t="s">
        <v>233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345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>
        <v>30</v>
      </c>
      <c r="B41" s="50"/>
      <c r="C41" s="50"/>
      <c r="D41" s="50"/>
      <c r="E41" s="50">
        <v>500</v>
      </c>
      <c r="F41" s="85">
        <f>SUM(A41:E41)</f>
        <v>530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2" spans="1:24" x14ac:dyDescent="0.25">
      <c r="A42" s="49" t="s">
        <v>318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9" t="s">
        <v>322</v>
      </c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3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">
    <mergeCell ref="A43:E43"/>
    <mergeCell ref="J44:U4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X46"/>
  <sheetViews>
    <sheetView workbookViewId="0">
      <pane ySplit="2" topLeftCell="A30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116</v>
      </c>
      <c r="B1" s="40">
        <v>92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48" t="s">
        <v>16</v>
      </c>
      <c r="B2" s="548"/>
      <c r="C2" s="548"/>
      <c r="D2" s="548"/>
      <c r="E2" s="548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549" t="s">
        <v>81</v>
      </c>
      <c r="B3" s="550"/>
      <c r="C3" s="550"/>
      <c r="D3" s="550"/>
      <c r="E3" s="550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549" t="s">
        <v>68</v>
      </c>
      <c r="B4" s="550"/>
      <c r="C4" s="550"/>
      <c r="D4" s="550"/>
      <c r="E4" s="550"/>
      <c r="F4" s="104"/>
      <c r="G4" s="146"/>
      <c r="H4" s="146"/>
      <c r="I4" s="42"/>
      <c r="J4" s="549" t="s">
        <v>107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3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/>
      <c r="D7" s="50"/>
      <c r="E7" s="50">
        <v>10</v>
      </c>
      <c r="F7" s="157">
        <f>SUM(A7:E7)</f>
        <v>60</v>
      </c>
      <c r="G7" s="157">
        <f>+H7-F7</f>
        <v>40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157">
        <f>SUM(J7:U7)</f>
        <v>6</v>
      </c>
      <c r="W7" s="68">
        <f>+X7-V7</f>
        <v>12</v>
      </c>
      <c r="X7" s="69">
        <v>18</v>
      </c>
    </row>
    <row r="8" spans="1:24" s="43" customFormat="1" ht="18.75" x14ac:dyDescent="0.3">
      <c r="A8" s="545" t="s">
        <v>81</v>
      </c>
      <c r="B8" s="546"/>
      <c r="C8" s="546"/>
      <c r="D8" s="546"/>
      <c r="E8" s="546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545" t="s">
        <v>82</v>
      </c>
      <c r="B9" s="546"/>
      <c r="C9" s="546"/>
      <c r="D9" s="546"/>
      <c r="E9" s="546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5" t="s">
        <v>92</v>
      </c>
      <c r="H10" s="153"/>
      <c r="I10" s="56"/>
      <c r="J10" s="549" t="s">
        <v>108</v>
      </c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3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400</v>
      </c>
      <c r="C12" s="50">
        <v>100</v>
      </c>
      <c r="D12" s="50"/>
      <c r="E12" s="50">
        <v>0</v>
      </c>
      <c r="F12" s="157">
        <f>SUM(A12:E12)</f>
        <v>500</v>
      </c>
      <c r="G12" s="157">
        <f>+H12-F12</f>
        <v>200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368">
        <f>SUM(J12:U12)</f>
        <v>12</v>
      </c>
      <c r="W12" s="68">
        <f>+X12-V12</f>
        <v>12</v>
      </c>
      <c r="X12" s="69">
        <v>24</v>
      </c>
    </row>
    <row r="13" spans="1:24" ht="18.75" x14ac:dyDescent="0.3">
      <c r="A13" s="545" t="s">
        <v>81</v>
      </c>
      <c r="B13" s="546"/>
      <c r="C13" s="546"/>
      <c r="D13" s="546"/>
      <c r="E13" s="546"/>
      <c r="F13" s="111"/>
      <c r="G13" s="150"/>
      <c r="H13" s="150"/>
      <c r="I13" s="55"/>
    </row>
    <row r="14" spans="1:24" ht="18.75" x14ac:dyDescent="0.3">
      <c r="A14" s="545" t="s">
        <v>91</v>
      </c>
      <c r="B14" s="546"/>
      <c r="C14" s="546"/>
      <c r="D14" s="546"/>
      <c r="E14" s="546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5" t="s">
        <v>92</v>
      </c>
      <c r="H15" s="156"/>
      <c r="I15" s="57"/>
      <c r="J15" s="549" t="s">
        <v>109</v>
      </c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3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0</v>
      </c>
      <c r="D17" s="50"/>
      <c r="E17" s="50">
        <v>0</v>
      </c>
      <c r="F17" s="157">
        <f>SUM(A17:E17)</f>
        <v>20</v>
      </c>
      <c r="G17" s="157">
        <f>+H17-F17</f>
        <v>10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9" spans="1:24" ht="18.75" x14ac:dyDescent="0.3">
      <c r="A19" s="545" t="s">
        <v>81</v>
      </c>
      <c r="B19" s="546"/>
      <c r="C19" s="546"/>
      <c r="D19" s="546"/>
      <c r="E19" s="546"/>
      <c r="F19" s="111"/>
      <c r="G19" s="150"/>
      <c r="H19" s="150"/>
      <c r="I19" s="55"/>
    </row>
    <row r="20" spans="1:24" ht="18.75" x14ac:dyDescent="0.3">
      <c r="A20" s="545" t="s">
        <v>93</v>
      </c>
      <c r="B20" s="546"/>
      <c r="C20" s="546"/>
      <c r="D20" s="546"/>
      <c r="E20" s="546"/>
      <c r="F20" s="111"/>
      <c r="G20" s="150"/>
      <c r="H20" s="150"/>
      <c r="I20" s="55"/>
    </row>
    <row r="21" spans="1:24" ht="18.75" x14ac:dyDescent="0.3">
      <c r="A21" s="138"/>
      <c r="B21" s="138" t="s">
        <v>86</v>
      </c>
      <c r="C21" s="138"/>
      <c r="D21" s="138"/>
      <c r="E21" s="138"/>
      <c r="F21" s="155" t="s">
        <v>67</v>
      </c>
      <c r="G21" s="155" t="s">
        <v>92</v>
      </c>
      <c r="H21" s="156"/>
      <c r="I21" s="57"/>
      <c r="J21" s="549" t="s">
        <v>110</v>
      </c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3"/>
      <c r="V21" s="367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5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367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157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157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545" t="s">
        <v>81</v>
      </c>
      <c r="B24" s="546"/>
      <c r="C24" s="546"/>
      <c r="D24" s="546"/>
      <c r="E24" s="546"/>
      <c r="F24" s="111"/>
      <c r="G24" s="112"/>
      <c r="H24" s="150"/>
      <c r="I24" s="55"/>
      <c r="V24" s="86"/>
    </row>
    <row r="25" spans="1:24" ht="18.75" x14ac:dyDescent="0.3">
      <c r="A25" s="545" t="s">
        <v>123</v>
      </c>
      <c r="B25" s="546"/>
      <c r="C25" s="546"/>
      <c r="D25" s="546"/>
      <c r="E25" s="546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549" t="s">
        <v>140</v>
      </c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3"/>
      <c r="V26" s="84" t="s">
        <v>87</v>
      </c>
      <c r="W26" s="73" t="s">
        <v>92</v>
      </c>
    </row>
    <row r="27" spans="1:24" x14ac:dyDescent="0.25">
      <c r="A27" s="138"/>
      <c r="B27" s="138"/>
      <c r="C27" s="138">
        <v>361</v>
      </c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0</v>
      </c>
      <c r="C28" s="50"/>
      <c r="D28" s="50">
        <v>200</v>
      </c>
      <c r="E28" s="50">
        <v>950</v>
      </c>
      <c r="F28" s="85">
        <f>SUM(A28:E28)</f>
        <v>1165</v>
      </c>
      <c r="G28" s="157">
        <f>+H28-F28</f>
        <v>760.47</v>
      </c>
      <c r="H28" s="74">
        <f>15+50+360.47+200+1300</f>
        <v>1925.47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12</v>
      </c>
      <c r="W28" s="66">
        <f>+X28-V28</f>
        <v>12</v>
      </c>
      <c r="X28" s="67">
        <v>24</v>
      </c>
    </row>
    <row r="29" spans="1:24" s="43" customFormat="1" ht="19.5" thickBot="1" x14ac:dyDescent="0.35">
      <c r="A29" s="362">
        <f>+'0090'!A30</f>
        <v>0</v>
      </c>
      <c r="B29" s="362"/>
      <c r="C29" s="362"/>
      <c r="D29" s="362"/>
      <c r="E29" s="362"/>
      <c r="F29" s="363">
        <f>+F23+F17+F12+F7</f>
        <v>595</v>
      </c>
      <c r="G29" s="363">
        <f>+V23+V17+V12+V7</f>
        <v>66</v>
      </c>
      <c r="H29" s="79"/>
      <c r="I29" s="78"/>
      <c r="J29" s="78"/>
      <c r="K29" s="341">
        <f>+F28</f>
        <v>1165</v>
      </c>
      <c r="L29" s="273">
        <f>+V28</f>
        <v>12</v>
      </c>
      <c r="M29" s="78"/>
      <c r="N29" s="78"/>
      <c r="O29" s="78"/>
      <c r="P29" s="78"/>
      <c r="Q29" s="78"/>
      <c r="R29" s="78"/>
      <c r="S29" s="78"/>
      <c r="T29" s="78"/>
      <c r="U29" s="78"/>
      <c r="V29" s="79"/>
      <c r="W29" s="80"/>
      <c r="X29" s="361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+G23+G17+G12+G7</f>
        <v>250</v>
      </c>
      <c r="G30" s="128"/>
      <c r="H30" s="128"/>
      <c r="I30" s="60"/>
      <c r="K30" s="166">
        <f>+G28</f>
        <v>760.47</v>
      </c>
      <c r="L30" s="167">
        <f>+W28</f>
        <v>12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+W23+W17+W12+W7</f>
        <v>24</v>
      </c>
      <c r="G31" s="130"/>
      <c r="H31" s="130"/>
    </row>
    <row r="32" spans="1:24" ht="18.75" x14ac:dyDescent="0.3">
      <c r="A32" s="545" t="s">
        <v>81</v>
      </c>
      <c r="B32" s="546"/>
      <c r="C32" s="546"/>
      <c r="D32" s="546"/>
      <c r="E32" s="546"/>
      <c r="F32" s="111"/>
      <c r="G32" s="112"/>
      <c r="H32" s="150"/>
      <c r="I32" s="55"/>
      <c r="V32" s="86"/>
      <c r="X32" s="380"/>
    </row>
    <row r="33" spans="1:24" ht="18.75" x14ac:dyDescent="0.3">
      <c r="A33" s="545" t="s">
        <v>195</v>
      </c>
      <c r="B33" s="546"/>
      <c r="C33" s="546"/>
      <c r="D33" s="546"/>
      <c r="E33" s="546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/>
      <c r="F34" s="154" t="s">
        <v>87</v>
      </c>
      <c r="G34" s="155" t="s">
        <v>92</v>
      </c>
      <c r="H34" s="156"/>
      <c r="I34" s="57"/>
      <c r="J34" s="549" t="s">
        <v>198</v>
      </c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3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0</v>
      </c>
      <c r="B36" s="50">
        <v>0</v>
      </c>
      <c r="C36" s="50"/>
      <c r="D36" s="50"/>
      <c r="E36" s="50">
        <v>0</v>
      </c>
      <c r="F36" s="85">
        <f>SUM(A36:E36)</f>
        <v>0</v>
      </c>
      <c r="G36" s="157"/>
      <c r="H36" s="7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545" t="s">
        <v>81</v>
      </c>
      <c r="B37" s="546"/>
      <c r="C37" s="546"/>
      <c r="D37" s="546"/>
      <c r="E37" s="546"/>
      <c r="F37" s="111"/>
      <c r="G37" s="112"/>
      <c r="H37" s="150"/>
      <c r="I37" s="55"/>
      <c r="V37" s="86"/>
      <c r="X37" s="380"/>
    </row>
    <row r="38" spans="1:24" ht="18.75" x14ac:dyDescent="0.3">
      <c r="A38" s="545" t="s">
        <v>229</v>
      </c>
      <c r="B38" s="546"/>
      <c r="C38" s="546"/>
      <c r="D38" s="546"/>
      <c r="E38" s="546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 t="s">
        <v>312</v>
      </c>
      <c r="E39" s="138" t="s">
        <v>295</v>
      </c>
      <c r="F39" s="154" t="s">
        <v>87</v>
      </c>
      <c r="G39" s="155" t="s">
        <v>92</v>
      </c>
      <c r="H39" s="156"/>
      <c r="I39" s="57"/>
      <c r="J39" s="549" t="s">
        <v>237</v>
      </c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3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 t="s">
        <v>302</v>
      </c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>
        <v>0</v>
      </c>
      <c r="B41" s="50">
        <v>0</v>
      </c>
      <c r="C41" s="50"/>
      <c r="D41" s="50"/>
      <c r="E41" s="50">
        <v>300</v>
      </c>
      <c r="F41" s="85">
        <f>SUM(A41:E41)</f>
        <v>300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9" t="s">
        <v>322</v>
      </c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3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4">
    <mergeCell ref="A43:E43"/>
    <mergeCell ref="J44:U44"/>
    <mergeCell ref="A13:E13"/>
    <mergeCell ref="A2:E2"/>
    <mergeCell ref="A3:E3"/>
    <mergeCell ref="A4:E4"/>
    <mergeCell ref="A8:E8"/>
    <mergeCell ref="A9:E9"/>
    <mergeCell ref="A14:E14"/>
    <mergeCell ref="A19:E19"/>
    <mergeCell ref="A20:E20"/>
    <mergeCell ref="A24:E24"/>
    <mergeCell ref="A25:E25"/>
    <mergeCell ref="J4:U4"/>
    <mergeCell ref="J10:U10"/>
    <mergeCell ref="J15:U15"/>
    <mergeCell ref="J21:U21"/>
    <mergeCell ref="J26:U26"/>
    <mergeCell ref="A37:E37"/>
    <mergeCell ref="A38:E38"/>
    <mergeCell ref="J39:U39"/>
    <mergeCell ref="A32:E32"/>
    <mergeCell ref="A33:E33"/>
    <mergeCell ref="J34:U34"/>
  </mergeCells>
  <pageMargins left="0.7" right="0.7" top="0.75" bottom="0.75" header="0.3" footer="0.3"/>
  <pageSetup orientation="portrait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X46"/>
  <sheetViews>
    <sheetView workbookViewId="0">
      <pane ySplit="2" topLeftCell="A30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35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1">
        <v>93</v>
      </c>
      <c r="F1" s="61"/>
      <c r="G1" s="61"/>
      <c r="H1" s="346"/>
      <c r="V1" s="61"/>
      <c r="W1" s="62"/>
      <c r="X1" s="63"/>
    </row>
    <row r="2" spans="1:24" s="40" customFormat="1" ht="18.75" x14ac:dyDescent="0.3">
      <c r="A2" s="558" t="s">
        <v>286</v>
      </c>
      <c r="B2" s="558"/>
      <c r="C2" s="558"/>
      <c r="D2" s="558"/>
      <c r="E2" s="558"/>
      <c r="F2" s="558"/>
      <c r="G2" s="558"/>
      <c r="H2" s="348"/>
      <c r="I2" s="344"/>
      <c r="V2" s="61"/>
      <c r="W2" s="62"/>
      <c r="X2" s="63"/>
    </row>
    <row r="3" spans="1:24" s="40" customFormat="1" ht="18.75" x14ac:dyDescent="0.3">
      <c r="A3" s="549" t="s">
        <v>81</v>
      </c>
      <c r="B3" s="550"/>
      <c r="C3" s="550"/>
      <c r="D3" s="550"/>
      <c r="E3" s="550"/>
      <c r="F3" s="553"/>
      <c r="G3" s="146"/>
      <c r="H3" s="349"/>
      <c r="I3" s="42"/>
      <c r="V3" s="354"/>
      <c r="W3" s="62"/>
      <c r="X3" s="63"/>
    </row>
    <row r="4" spans="1:24" s="43" customFormat="1" ht="18.75" x14ac:dyDescent="0.3">
      <c r="A4" s="549" t="s">
        <v>68</v>
      </c>
      <c r="B4" s="550"/>
      <c r="C4" s="550"/>
      <c r="D4" s="550"/>
      <c r="E4" s="550"/>
      <c r="F4" s="553"/>
      <c r="G4" s="102"/>
      <c r="H4" s="349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277" t="s">
        <v>92</v>
      </c>
      <c r="H5" s="33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277" t="s">
        <v>84</v>
      </c>
      <c r="H6" s="33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22</v>
      </c>
      <c r="C7" s="50">
        <v>0</v>
      </c>
      <c r="D7" s="50"/>
      <c r="E7" s="50">
        <v>0</v>
      </c>
      <c r="F7" s="85">
        <f>SUM(A7:E7)</f>
        <v>32</v>
      </c>
      <c r="G7" s="157">
        <f>+H7-F7</f>
        <v>68</v>
      </c>
      <c r="H7" s="324">
        <v>100</v>
      </c>
      <c r="I7" s="51"/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85">
        <f>SUM(J7:U7)</f>
        <v>0</v>
      </c>
      <c r="W7" s="68">
        <f>+X7-V7</f>
        <v>18</v>
      </c>
      <c r="X7" s="69">
        <v>18</v>
      </c>
    </row>
    <row r="8" spans="1:24" s="43" customFormat="1" ht="18.75" x14ac:dyDescent="0.3">
      <c r="A8" s="545" t="s">
        <v>81</v>
      </c>
      <c r="B8" s="546"/>
      <c r="C8" s="546"/>
      <c r="D8" s="546"/>
      <c r="E8" s="546"/>
      <c r="F8" s="554"/>
      <c r="G8" s="112"/>
      <c r="H8" s="301"/>
      <c r="I8" s="55"/>
      <c r="V8" s="87"/>
      <c r="W8" s="72"/>
      <c r="X8" s="65"/>
    </row>
    <row r="9" spans="1:24" s="43" customFormat="1" ht="18.75" x14ac:dyDescent="0.3">
      <c r="A9" s="545" t="s">
        <v>82</v>
      </c>
      <c r="B9" s="546"/>
      <c r="C9" s="546"/>
      <c r="D9" s="546"/>
      <c r="E9" s="546"/>
      <c r="F9" s="554"/>
      <c r="G9" s="112"/>
      <c r="H9" s="301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15" t="s">
        <v>87</v>
      </c>
      <c r="G10" s="115" t="s">
        <v>92</v>
      </c>
      <c r="H10" s="322"/>
      <c r="I10" s="56"/>
      <c r="J10" s="547" t="s">
        <v>108</v>
      </c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18"/>
      <c r="G11" s="118" t="s">
        <v>84</v>
      </c>
      <c r="H11" s="323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300</v>
      </c>
      <c r="B12" s="50">
        <v>200</v>
      </c>
      <c r="C12" s="50">
        <v>0</v>
      </c>
      <c r="D12" s="50">
        <v>0</v>
      </c>
      <c r="E12" s="50">
        <v>0</v>
      </c>
      <c r="F12" s="308">
        <f>SUM(A12:E12)</f>
        <v>500</v>
      </c>
      <c r="G12" s="308">
        <f>+H12-F12</f>
        <v>200</v>
      </c>
      <c r="H12" s="32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1</v>
      </c>
      <c r="R12" s="50">
        <v>0</v>
      </c>
      <c r="S12" s="50">
        <v>0</v>
      </c>
      <c r="T12" s="50">
        <v>0</v>
      </c>
      <c r="U12" s="50">
        <v>0</v>
      </c>
      <c r="V12" s="88">
        <f>SUM(J12:U12)</f>
        <v>15</v>
      </c>
      <c r="W12" s="68">
        <f>+X12-V12</f>
        <v>9</v>
      </c>
      <c r="X12" s="69">
        <v>24</v>
      </c>
    </row>
    <row r="13" spans="1:24" ht="18.75" x14ac:dyDescent="0.3">
      <c r="A13" s="545" t="s">
        <v>81</v>
      </c>
      <c r="B13" s="546"/>
      <c r="C13" s="546"/>
      <c r="D13" s="546"/>
      <c r="E13" s="546"/>
      <c r="F13" s="554"/>
      <c r="G13" s="112"/>
      <c r="H13" s="301"/>
      <c r="I13" s="55"/>
      <c r="V13" s="86"/>
    </row>
    <row r="14" spans="1:24" ht="18.75" x14ac:dyDescent="0.3">
      <c r="A14" s="545" t="s">
        <v>91</v>
      </c>
      <c r="B14" s="546"/>
      <c r="C14" s="546"/>
      <c r="D14" s="546"/>
      <c r="E14" s="546"/>
      <c r="F14" s="554"/>
      <c r="G14" s="112"/>
      <c r="H14" s="301"/>
      <c r="I14" s="55"/>
      <c r="V14" s="86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4" t="s">
        <v>87</v>
      </c>
      <c r="G15" s="155" t="s">
        <v>92</v>
      </c>
      <c r="H15" s="323"/>
      <c r="I15" s="57"/>
      <c r="J15" s="547" t="s">
        <v>109</v>
      </c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84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4"/>
      <c r="G16" s="155" t="s">
        <v>84</v>
      </c>
      <c r="H16" s="323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50">
        <v>0</v>
      </c>
      <c r="B17" s="50">
        <v>0</v>
      </c>
      <c r="C17" s="50">
        <v>10</v>
      </c>
      <c r="D17" s="50"/>
      <c r="E17" s="50">
        <v>0</v>
      </c>
      <c r="F17" s="85">
        <f>SUM(A17:E17)</f>
        <v>10</v>
      </c>
      <c r="G17" s="157">
        <f>+H17-F17</f>
        <v>20</v>
      </c>
      <c r="H17" s="324">
        <v>30</v>
      </c>
      <c r="I17" s="51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88">
        <f>SUM(J17:U17)</f>
        <v>0</v>
      </c>
      <c r="W17" s="68">
        <f>+X17-V17</f>
        <v>24</v>
      </c>
      <c r="X17" s="69">
        <v>24</v>
      </c>
    </row>
    <row r="18" spans="1:24" x14ac:dyDescent="0.25">
      <c r="V18" s="86"/>
    </row>
    <row r="19" spans="1:24" ht="18.75" x14ac:dyDescent="0.3">
      <c r="A19" s="545" t="s">
        <v>81</v>
      </c>
      <c r="B19" s="546"/>
      <c r="C19" s="546"/>
      <c r="D19" s="546"/>
      <c r="E19" s="546"/>
      <c r="F19" s="554"/>
      <c r="G19" s="112"/>
      <c r="H19" s="301"/>
      <c r="I19" s="55"/>
      <c r="V19" s="86"/>
    </row>
    <row r="20" spans="1:24" ht="18.75" x14ac:dyDescent="0.3">
      <c r="A20" s="545" t="s">
        <v>93</v>
      </c>
      <c r="B20" s="546"/>
      <c r="C20" s="546"/>
      <c r="D20" s="546"/>
      <c r="E20" s="546"/>
      <c r="F20" s="554"/>
      <c r="G20" s="112"/>
      <c r="H20" s="301"/>
      <c r="I20" s="55"/>
      <c r="V20" s="86"/>
    </row>
    <row r="21" spans="1:24" ht="18.75" x14ac:dyDescent="0.3">
      <c r="A21" s="138"/>
      <c r="B21" s="138" t="s">
        <v>86</v>
      </c>
      <c r="C21" s="138"/>
      <c r="D21" s="138"/>
      <c r="E21" s="138"/>
      <c r="F21" s="154" t="s">
        <v>87</v>
      </c>
      <c r="G21" s="155" t="s">
        <v>92</v>
      </c>
      <c r="H21" s="323"/>
      <c r="I21" s="57"/>
      <c r="J21" s="547" t="s">
        <v>110</v>
      </c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84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4"/>
      <c r="G22" s="155" t="s">
        <v>84</v>
      </c>
      <c r="H22" s="323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84"/>
      <c r="W22" s="66" t="s">
        <v>84</v>
      </c>
    </row>
    <row r="23" spans="1:24" ht="15.75" x14ac:dyDescent="0.25">
      <c r="A23" s="50">
        <v>0</v>
      </c>
      <c r="B23" s="50">
        <v>0</v>
      </c>
      <c r="C23" s="50">
        <v>0</v>
      </c>
      <c r="D23" s="50"/>
      <c r="E23" s="50">
        <v>0</v>
      </c>
      <c r="F23" s="85">
        <f>SUM(A23:E23)</f>
        <v>0</v>
      </c>
      <c r="G23" s="157">
        <f>+H23-F23</f>
        <v>15</v>
      </c>
      <c r="H23" s="324">
        <v>15</v>
      </c>
      <c r="I23" s="51"/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85">
        <f>SUM(J23:U23)</f>
        <v>0</v>
      </c>
      <c r="W23" s="68">
        <f>+X23-V23</f>
        <v>24</v>
      </c>
      <c r="X23" s="284">
        <v>24</v>
      </c>
    </row>
    <row r="24" spans="1:24" ht="18.75" x14ac:dyDescent="0.3">
      <c r="A24" s="545" t="s">
        <v>81</v>
      </c>
      <c r="B24" s="546"/>
      <c r="C24" s="546"/>
      <c r="D24" s="546"/>
      <c r="E24" s="546"/>
      <c r="F24" s="554"/>
      <c r="G24" s="112"/>
      <c r="H24" s="301"/>
      <c r="I24" s="55"/>
      <c r="V24" s="86"/>
    </row>
    <row r="25" spans="1:24" ht="18.75" x14ac:dyDescent="0.3">
      <c r="A25" s="545" t="s">
        <v>123</v>
      </c>
      <c r="B25" s="546"/>
      <c r="C25" s="546"/>
      <c r="D25" s="546"/>
      <c r="E25" s="546"/>
      <c r="F25" s="554"/>
      <c r="G25" s="112"/>
      <c r="H25" s="301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323"/>
      <c r="I26" s="57"/>
      <c r="J26" s="547" t="s">
        <v>140</v>
      </c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323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0</v>
      </c>
      <c r="C28" s="50">
        <v>70</v>
      </c>
      <c r="D28" s="50">
        <v>100</v>
      </c>
      <c r="E28" s="50">
        <v>178</v>
      </c>
      <c r="F28" s="85">
        <f>SUM(A28:E28)</f>
        <v>363</v>
      </c>
      <c r="G28" s="157">
        <f>+H28-F28</f>
        <v>1332</v>
      </c>
      <c r="H28" s="324">
        <f>15+50+130+200+1300</f>
        <v>1695</v>
      </c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67">
        <v>24</v>
      </c>
    </row>
    <row r="29" spans="1:24" s="40" customFormat="1" ht="19.5" thickBot="1" x14ac:dyDescent="0.35">
      <c r="A29" s="81" t="e">
        <f>+'0080'!A29</f>
        <v>#REF!</v>
      </c>
      <c r="B29" s="82"/>
      <c r="C29" s="82"/>
      <c r="D29" s="82"/>
      <c r="E29" s="82"/>
      <c r="F29" s="351">
        <f>+F23+F17+F12+F7</f>
        <v>542</v>
      </c>
      <c r="G29" s="351">
        <f>+V23+V17+V12+V7</f>
        <v>15</v>
      </c>
      <c r="H29" s="329"/>
      <c r="I29" s="255"/>
      <c r="J29" s="255"/>
      <c r="K29" s="341">
        <f>+F28</f>
        <v>363</v>
      </c>
      <c r="L29" s="273">
        <f>+V28</f>
        <v>0</v>
      </c>
      <c r="M29" s="255"/>
      <c r="N29" s="255"/>
      <c r="O29" s="255"/>
      <c r="P29" s="255"/>
      <c r="Q29" s="255"/>
      <c r="R29" s="255"/>
      <c r="S29" s="255"/>
      <c r="T29" s="255"/>
      <c r="U29" s="255"/>
      <c r="V29" s="271"/>
      <c r="W29" s="150"/>
      <c r="X29" s="318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+G23+G17+G12+G7</f>
        <v>303</v>
      </c>
      <c r="G30" s="128"/>
      <c r="H30" s="352"/>
      <c r="I30" s="60"/>
      <c r="K30" s="166">
        <f>+G28</f>
        <v>1332</v>
      </c>
      <c r="L30" s="167">
        <f>+W28</f>
        <v>24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+W23+W17+W12+W7</f>
        <v>75</v>
      </c>
      <c r="G31" s="130"/>
      <c r="H31" s="353"/>
    </row>
    <row r="32" spans="1:24" ht="18.75" x14ac:dyDescent="0.3">
      <c r="A32" s="545" t="s">
        <v>81</v>
      </c>
      <c r="B32" s="546"/>
      <c r="C32" s="546"/>
      <c r="D32" s="546"/>
      <c r="E32" s="546"/>
      <c r="F32" s="554"/>
      <c r="G32" s="112"/>
      <c r="H32" s="301"/>
      <c r="I32" s="55"/>
      <c r="V32" s="86"/>
      <c r="X32" s="380"/>
    </row>
    <row r="33" spans="1:24" ht="18.75" x14ac:dyDescent="0.3">
      <c r="A33" s="545" t="s">
        <v>195</v>
      </c>
      <c r="B33" s="546"/>
      <c r="C33" s="546"/>
      <c r="D33" s="546"/>
      <c r="E33" s="546"/>
      <c r="F33" s="554"/>
      <c r="G33" s="112"/>
      <c r="H33" s="301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/>
      <c r="F34" s="154" t="s">
        <v>87</v>
      </c>
      <c r="G34" s="155" t="s">
        <v>92</v>
      </c>
      <c r="H34" s="323"/>
      <c r="I34" s="57"/>
      <c r="J34" s="547" t="s">
        <v>198</v>
      </c>
      <c r="K34" s="547"/>
      <c r="L34" s="547"/>
      <c r="M34" s="547"/>
      <c r="N34" s="547"/>
      <c r="O34" s="547"/>
      <c r="P34" s="547"/>
      <c r="Q34" s="547"/>
      <c r="R34" s="547"/>
      <c r="S34" s="547"/>
      <c r="T34" s="547"/>
      <c r="U34" s="547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323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/>
      <c r="B36" s="50">
        <v>0</v>
      </c>
      <c r="C36" s="50"/>
      <c r="D36" s="50"/>
      <c r="E36" s="50">
        <v>0</v>
      </c>
      <c r="F36" s="85">
        <f>SUM(A36:E36)</f>
        <v>0</v>
      </c>
      <c r="G36" s="157"/>
      <c r="H36" s="324"/>
      <c r="I36" s="51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  <row r="37" spans="1:24" ht="18.75" x14ac:dyDescent="0.3">
      <c r="A37" s="545" t="s">
        <v>81</v>
      </c>
      <c r="B37" s="546"/>
      <c r="C37" s="546"/>
      <c r="D37" s="546"/>
      <c r="E37" s="546"/>
      <c r="F37" s="554"/>
      <c r="G37" s="112"/>
      <c r="H37" s="301"/>
      <c r="I37" s="55"/>
      <c r="V37" s="86"/>
      <c r="X37" s="380"/>
    </row>
    <row r="38" spans="1:24" ht="18.75" x14ac:dyDescent="0.3">
      <c r="A38" s="545" t="s">
        <v>229</v>
      </c>
      <c r="B38" s="546"/>
      <c r="C38" s="546"/>
      <c r="D38" s="546"/>
      <c r="E38" s="546"/>
      <c r="F38" s="554"/>
      <c r="G38" s="112"/>
      <c r="H38" s="301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295</v>
      </c>
      <c r="F39" s="154" t="s">
        <v>87</v>
      </c>
      <c r="G39" s="155" t="s">
        <v>92</v>
      </c>
      <c r="H39" s="323"/>
      <c r="I39" s="57"/>
      <c r="J39" s="547" t="s">
        <v>237</v>
      </c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 t="s">
        <v>302</v>
      </c>
      <c r="F40" s="154"/>
      <c r="G40" s="155" t="s">
        <v>84</v>
      </c>
      <c r="H40" s="323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>
        <v>0</v>
      </c>
      <c r="C41" s="50"/>
      <c r="D41" s="50"/>
      <c r="E41" s="50">
        <v>100</v>
      </c>
      <c r="F41" s="85">
        <f>SUM(A41:E41)</f>
        <v>100</v>
      </c>
      <c r="G41" s="157"/>
      <c r="H41" s="32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9" t="s">
        <v>322</v>
      </c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3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4">
    <mergeCell ref="A43:E43"/>
    <mergeCell ref="J44:U44"/>
    <mergeCell ref="A25:F25"/>
    <mergeCell ref="A2:G2"/>
    <mergeCell ref="J26:U26"/>
    <mergeCell ref="A9:F9"/>
    <mergeCell ref="A3:F3"/>
    <mergeCell ref="A4:F4"/>
    <mergeCell ref="J4:U4"/>
    <mergeCell ref="A8:F8"/>
    <mergeCell ref="A24:F24"/>
    <mergeCell ref="J21:U21"/>
    <mergeCell ref="J10:U10"/>
    <mergeCell ref="A13:F13"/>
    <mergeCell ref="A14:F14"/>
    <mergeCell ref="J15:U15"/>
    <mergeCell ref="A19:F19"/>
    <mergeCell ref="A20:F20"/>
    <mergeCell ref="A37:F37"/>
    <mergeCell ref="A38:F38"/>
    <mergeCell ref="J39:U39"/>
    <mergeCell ref="A32:F32"/>
    <mergeCell ref="A33:F33"/>
    <mergeCell ref="J34:U34"/>
  </mergeCells>
  <pageMargins left="0.7" right="0.7" top="0.75" bottom="0.75" header="0.3" footer="0.3"/>
  <pageSetup orientation="portrait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X43"/>
  <sheetViews>
    <sheetView workbookViewId="0">
      <pane ySplit="2" topLeftCell="A30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32" width="11.42578125" style="49"/>
    <col min="33" max="33" width="14.42578125" style="49" customWidth="1"/>
    <col min="34" max="34" width="14.7109375" style="49" customWidth="1"/>
    <col min="35" max="16384" width="11.42578125" style="49"/>
  </cols>
  <sheetData>
    <row r="1" spans="1:24" s="40" customFormat="1" ht="18.75" x14ac:dyDescent="0.3">
      <c r="A1" s="40" t="s">
        <v>1</v>
      </c>
      <c r="B1" s="41">
        <v>94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58" t="s">
        <v>115</v>
      </c>
      <c r="B2" s="558"/>
      <c r="C2" s="558"/>
      <c r="D2" s="558"/>
      <c r="E2" s="558"/>
      <c r="F2" s="558"/>
      <c r="G2" s="558"/>
      <c r="H2" s="356"/>
      <c r="I2" s="344"/>
      <c r="V2" s="61"/>
      <c r="W2" s="62"/>
      <c r="X2" s="63"/>
    </row>
    <row r="3" spans="1:24" s="40" customFormat="1" ht="18.75" x14ac:dyDescent="0.3">
      <c r="A3" s="512"/>
      <c r="B3" s="512"/>
      <c r="C3" s="512"/>
      <c r="D3" s="512"/>
      <c r="E3" s="512"/>
      <c r="F3" s="512"/>
      <c r="G3" s="512"/>
      <c r="H3" s="356"/>
      <c r="I3" s="344"/>
      <c r="V3" s="61"/>
      <c r="W3" s="62"/>
      <c r="X3" s="63"/>
    </row>
    <row r="4" spans="1:24" s="43" customFormat="1" ht="18.75" x14ac:dyDescent="0.3">
      <c r="A4" s="100" t="s">
        <v>224</v>
      </c>
      <c r="B4" s="101"/>
      <c r="C4" s="101"/>
      <c r="D4" s="101"/>
      <c r="E4" s="101"/>
      <c r="F4" s="104"/>
      <c r="G4" s="146"/>
      <c r="H4" s="146"/>
      <c r="I4" s="42"/>
      <c r="J4" s="549" t="s">
        <v>107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3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05" t="s">
        <v>75</v>
      </c>
      <c r="G5" s="106" t="s">
        <v>92</v>
      </c>
      <c r="H5" s="327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05" t="s">
        <v>76</v>
      </c>
      <c r="G6" s="106" t="s">
        <v>84</v>
      </c>
      <c r="H6" s="327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07">
        <f>SUM(A7:E7)</f>
        <v>100</v>
      </c>
      <c r="G7" s="108">
        <f>+H7-F7</f>
        <v>0</v>
      </c>
      <c r="H7" s="328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53" customFormat="1" ht="15.75" x14ac:dyDescent="0.25">
      <c r="A8" s="521"/>
      <c r="B8" s="522"/>
      <c r="C8" s="522"/>
      <c r="D8" s="522"/>
      <c r="E8" s="522"/>
      <c r="F8" s="523"/>
      <c r="G8" s="328"/>
      <c r="H8" s="328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89"/>
      <c r="W8" s="340"/>
      <c r="X8" s="69"/>
    </row>
    <row r="9" spans="1:24" s="43" customFormat="1" ht="18.75" x14ac:dyDescent="0.3">
      <c r="A9" s="545" t="s">
        <v>223</v>
      </c>
      <c r="B9" s="546"/>
      <c r="C9" s="546"/>
      <c r="D9" s="546"/>
      <c r="E9" s="546"/>
      <c r="F9" s="554"/>
      <c r="G9" s="150"/>
      <c r="H9" s="150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1"/>
      <c r="G10" s="152" t="s">
        <v>83</v>
      </c>
      <c r="H10" s="153"/>
      <c r="I10" s="56"/>
      <c r="J10" s="549" t="s">
        <v>108</v>
      </c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3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4" t="s">
        <v>67</v>
      </c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85">
        <f>SUM(A12:E12)</f>
        <v>700</v>
      </c>
      <c r="G12" s="157">
        <f>+H12-F12</f>
        <v>0</v>
      </c>
      <c r="H12" s="74">
        <v>700</v>
      </c>
      <c r="I12" s="51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88">
        <f>SUM(J12:U12)</f>
        <v>12</v>
      </c>
      <c r="W12" s="68">
        <f>+X12-V12</f>
        <v>12</v>
      </c>
      <c r="X12" s="69">
        <v>24</v>
      </c>
    </row>
    <row r="13" spans="1:24" s="53" customFormat="1" ht="15.75" x14ac:dyDescent="0.25">
      <c r="A13" s="521"/>
      <c r="B13" s="522"/>
      <c r="C13" s="522"/>
      <c r="D13" s="522"/>
      <c r="E13" s="522"/>
      <c r="F13" s="524"/>
      <c r="G13" s="74"/>
      <c r="H13" s="74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6"/>
      <c r="W13" s="340"/>
      <c r="X13" s="69"/>
    </row>
    <row r="14" spans="1:24" ht="18.75" x14ac:dyDescent="0.3">
      <c r="A14" s="545" t="s">
        <v>290</v>
      </c>
      <c r="B14" s="546"/>
      <c r="C14" s="546"/>
      <c r="D14" s="546"/>
      <c r="E14" s="546"/>
      <c r="F14" s="554"/>
      <c r="G14" s="150"/>
      <c r="H14" s="150"/>
      <c r="I14" s="55"/>
      <c r="V14" s="86"/>
    </row>
    <row r="15" spans="1:24" ht="18.75" x14ac:dyDescent="0.3">
      <c r="A15" s="93" t="s">
        <v>85</v>
      </c>
      <c r="B15" s="93" t="s">
        <v>86</v>
      </c>
      <c r="C15" s="93"/>
      <c r="D15" s="93"/>
      <c r="E15" s="93"/>
      <c r="F15" s="117" t="s">
        <v>67</v>
      </c>
      <c r="G15" s="118" t="s">
        <v>92</v>
      </c>
      <c r="H15" s="323"/>
      <c r="I15" s="57"/>
      <c r="J15" s="549" t="s">
        <v>109</v>
      </c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3"/>
      <c r="V15" s="84" t="s">
        <v>87</v>
      </c>
      <c r="W15" s="73" t="s">
        <v>92</v>
      </c>
    </row>
    <row r="16" spans="1:24" x14ac:dyDescent="0.25">
      <c r="A16" s="93" t="s">
        <v>88</v>
      </c>
      <c r="B16" s="93" t="s">
        <v>89</v>
      </c>
      <c r="C16" s="93" t="s">
        <v>90</v>
      </c>
      <c r="D16" s="93"/>
      <c r="E16" s="93"/>
      <c r="F16" s="117"/>
      <c r="G16" s="118" t="s">
        <v>84</v>
      </c>
      <c r="H16" s="323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95">
        <v>5</v>
      </c>
      <c r="B17" s="95">
        <v>15</v>
      </c>
      <c r="C17" s="95">
        <v>10</v>
      </c>
      <c r="D17" s="95"/>
      <c r="E17" s="95">
        <v>0</v>
      </c>
      <c r="F17" s="283">
        <f>SUM(A17:E17)</f>
        <v>30</v>
      </c>
      <c r="G17" s="308">
        <f>+H17-F17</f>
        <v>0</v>
      </c>
      <c r="H17" s="324">
        <v>30</v>
      </c>
      <c r="I17" s="51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88">
        <f>SUM(J17:U17)</f>
        <v>0</v>
      </c>
      <c r="W17" s="68">
        <f>+X17-V17</f>
        <v>24</v>
      </c>
      <c r="X17" s="69">
        <v>24</v>
      </c>
    </row>
    <row r="18" spans="1:24" s="52" customFormat="1" ht="15.75" x14ac:dyDescent="0.25">
      <c r="A18" s="513"/>
      <c r="B18" s="514"/>
      <c r="C18" s="514"/>
      <c r="D18" s="514"/>
      <c r="E18" s="514"/>
      <c r="F18" s="515"/>
      <c r="G18" s="324"/>
      <c r="H18" s="324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6"/>
      <c r="W18" s="340"/>
      <c r="X18" s="69"/>
    </row>
    <row r="19" spans="1:24" ht="18.75" x14ac:dyDescent="0.3">
      <c r="A19" s="559" t="s">
        <v>289</v>
      </c>
      <c r="B19" s="560"/>
      <c r="C19" s="560"/>
      <c r="D19" s="560"/>
      <c r="E19" s="560"/>
      <c r="F19" s="561"/>
      <c r="G19" s="301"/>
      <c r="H19" s="301"/>
      <c r="I19" s="55"/>
      <c r="V19" s="86"/>
    </row>
    <row r="20" spans="1:24" ht="18.75" x14ac:dyDescent="0.3">
      <c r="A20" s="93"/>
      <c r="B20" s="93" t="s">
        <v>86</v>
      </c>
      <c r="C20" s="93"/>
      <c r="D20" s="93"/>
      <c r="E20" s="93" t="s">
        <v>87</v>
      </c>
      <c r="F20" s="117" t="s">
        <v>67</v>
      </c>
      <c r="G20" s="118" t="s">
        <v>92</v>
      </c>
      <c r="H20" s="323"/>
      <c r="I20" s="57"/>
      <c r="J20" s="549" t="s">
        <v>110</v>
      </c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3"/>
      <c r="V20" s="84" t="s">
        <v>87</v>
      </c>
      <c r="W20" s="73" t="s">
        <v>92</v>
      </c>
    </row>
    <row r="21" spans="1:24" x14ac:dyDescent="0.25">
      <c r="A21" s="93"/>
      <c r="B21" s="93" t="s">
        <v>89</v>
      </c>
      <c r="C21" s="93"/>
      <c r="D21" s="93"/>
      <c r="E21" s="93"/>
      <c r="F21" s="117"/>
      <c r="G21" s="118" t="s">
        <v>84</v>
      </c>
      <c r="H21" s="323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84"/>
      <c r="W21" s="66" t="s">
        <v>84</v>
      </c>
    </row>
    <row r="22" spans="1:24" ht="15.75" x14ac:dyDescent="0.25">
      <c r="A22" s="95">
        <v>0</v>
      </c>
      <c r="B22" s="95">
        <v>15</v>
      </c>
      <c r="C22" s="95">
        <v>0</v>
      </c>
      <c r="D22" s="95"/>
      <c r="E22" s="95">
        <v>0</v>
      </c>
      <c r="F22" s="283">
        <f>SUM(A22:E22)</f>
        <v>15</v>
      </c>
      <c r="G22" s="308">
        <f>+H22-F22</f>
        <v>0</v>
      </c>
      <c r="H22" s="324">
        <v>15</v>
      </c>
      <c r="I22" s="51"/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85">
        <f>SUM(J22:U22)</f>
        <v>0</v>
      </c>
      <c r="W22" s="68">
        <f>+X22-V22</f>
        <v>24</v>
      </c>
      <c r="X22" s="284">
        <v>24</v>
      </c>
    </row>
    <row r="23" spans="1:24" ht="15.75" x14ac:dyDescent="0.25">
      <c r="A23" s="513"/>
      <c r="B23" s="514"/>
      <c r="C23" s="514"/>
      <c r="D23" s="514"/>
      <c r="E23" s="514"/>
      <c r="F23" s="515"/>
      <c r="G23" s="308"/>
      <c r="H23" s="324"/>
      <c r="I23" s="51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89"/>
      <c r="W23" s="340"/>
      <c r="X23" s="285"/>
    </row>
    <row r="24" spans="1:24" ht="18.75" x14ac:dyDescent="0.3">
      <c r="A24" s="545" t="s">
        <v>227</v>
      </c>
      <c r="B24" s="546"/>
      <c r="C24" s="546"/>
      <c r="D24" s="546"/>
      <c r="E24" s="546"/>
      <c r="F24" s="554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525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0</v>
      </c>
      <c r="C27" s="50"/>
      <c r="D27" s="50"/>
      <c r="E27" s="50">
        <v>0</v>
      </c>
      <c r="F27" s="85">
        <f>SUM(A27:E27)</f>
        <v>15</v>
      </c>
      <c r="G27" s="157"/>
      <c r="H27" s="74"/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s="40" customFormat="1" ht="18.75" x14ac:dyDescent="0.3">
      <c r="A28" s="355"/>
      <c r="B28" s="355"/>
      <c r="C28" s="355"/>
      <c r="D28" s="355"/>
      <c r="E28" s="355"/>
      <c r="F28" s="357"/>
      <c r="G28" s="357"/>
      <c r="H28" s="313"/>
      <c r="I28" s="255"/>
      <c r="J28" s="255"/>
      <c r="K28" s="341"/>
      <c r="L28" s="273">
        <f>+V27</f>
        <v>0</v>
      </c>
      <c r="M28" s="255"/>
      <c r="N28" s="255"/>
      <c r="O28" s="255"/>
      <c r="P28" s="255"/>
      <c r="Q28" s="255"/>
      <c r="R28" s="255"/>
      <c r="S28" s="255"/>
      <c r="T28" s="255"/>
      <c r="U28" s="255"/>
      <c r="V28" s="271"/>
      <c r="W28" s="150"/>
      <c r="X28" s="318"/>
    </row>
    <row r="29" spans="1:24" s="40" customFormat="1" ht="18.75" x14ac:dyDescent="0.3">
      <c r="A29" s="517"/>
      <c r="B29" s="518"/>
      <c r="C29" s="518"/>
      <c r="D29" s="518"/>
      <c r="E29" s="518"/>
      <c r="F29" s="519"/>
      <c r="G29" s="357"/>
      <c r="H29" s="313"/>
      <c r="I29" s="255"/>
      <c r="J29" s="255"/>
      <c r="K29" s="520"/>
      <c r="L29" s="520"/>
      <c r="M29" s="255"/>
      <c r="N29" s="255"/>
      <c r="O29" s="255"/>
      <c r="P29" s="255"/>
      <c r="Q29" s="255"/>
      <c r="R29" s="255"/>
      <c r="S29" s="255"/>
      <c r="T29" s="255"/>
      <c r="U29" s="255"/>
      <c r="V29" s="271"/>
      <c r="W29" s="150"/>
      <c r="X29" s="318"/>
    </row>
    <row r="30" spans="1:24" ht="18.75" x14ac:dyDescent="0.3">
      <c r="A30" s="545" t="s">
        <v>291</v>
      </c>
      <c r="B30" s="546"/>
      <c r="C30" s="546"/>
      <c r="D30" s="546"/>
      <c r="E30" s="546"/>
      <c r="F30" s="554"/>
      <c r="G30" s="112"/>
      <c r="H30" s="150"/>
      <c r="I30" s="55"/>
      <c r="V30" s="86"/>
      <c r="X30" s="380"/>
    </row>
    <row r="31" spans="1:24" ht="18.75" x14ac:dyDescent="0.3">
      <c r="A31" s="138" t="s">
        <v>151</v>
      </c>
      <c r="B31" s="138"/>
      <c r="C31" s="138"/>
      <c r="D31" s="138"/>
      <c r="E31" s="138" t="s">
        <v>149</v>
      </c>
      <c r="F31" s="154" t="s">
        <v>87</v>
      </c>
      <c r="G31" s="155" t="s">
        <v>92</v>
      </c>
      <c r="H31" s="156"/>
      <c r="I31" s="57"/>
      <c r="J31" s="100" t="s">
        <v>198</v>
      </c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345"/>
      <c r="V31" s="84" t="s">
        <v>87</v>
      </c>
      <c r="W31" s="73" t="s">
        <v>92</v>
      </c>
      <c r="X31" s="380"/>
    </row>
    <row r="32" spans="1:24" x14ac:dyDescent="0.25">
      <c r="A32" s="138"/>
      <c r="B32" s="138"/>
      <c r="C32" s="138"/>
      <c r="D32" s="138"/>
      <c r="E32" s="138"/>
      <c r="F32" s="154"/>
      <c r="G32" s="155" t="s">
        <v>84</v>
      </c>
      <c r="H32" s="156"/>
      <c r="I32" s="57"/>
      <c r="J32" s="46" t="s">
        <v>95</v>
      </c>
      <c r="K32" s="46" t="s">
        <v>96</v>
      </c>
      <c r="L32" s="46" t="s">
        <v>97</v>
      </c>
      <c r="M32" s="46" t="s">
        <v>98</v>
      </c>
      <c r="N32" s="46" t="s">
        <v>99</v>
      </c>
      <c r="O32" s="46" t="s">
        <v>100</v>
      </c>
      <c r="P32" s="46" t="s">
        <v>101</v>
      </c>
      <c r="Q32" s="46" t="s">
        <v>102</v>
      </c>
      <c r="R32" s="47" t="s">
        <v>103</v>
      </c>
      <c r="S32" s="46" t="s">
        <v>104</v>
      </c>
      <c r="T32" s="47" t="s">
        <v>105</v>
      </c>
      <c r="U32" s="46" t="s">
        <v>106</v>
      </c>
      <c r="V32" s="84"/>
      <c r="W32" s="66" t="s">
        <v>84</v>
      </c>
      <c r="X32" s="380"/>
    </row>
    <row r="33" spans="1:24" ht="15.75" x14ac:dyDescent="0.25">
      <c r="A33" s="50">
        <v>0</v>
      </c>
      <c r="B33" s="50">
        <v>0</v>
      </c>
      <c r="C33" s="50">
        <v>0</v>
      </c>
      <c r="D33" s="50"/>
      <c r="E33" s="50">
        <v>0</v>
      </c>
      <c r="F33" s="85">
        <f>SUM(A33:E33)</f>
        <v>0</v>
      </c>
      <c r="G33" s="157"/>
      <c r="H33" s="74"/>
      <c r="I33" s="51"/>
      <c r="J33" s="507">
        <v>0</v>
      </c>
      <c r="K33" s="507">
        <v>0</v>
      </c>
      <c r="L33" s="507">
        <v>0</v>
      </c>
      <c r="M33" s="507">
        <v>0</v>
      </c>
      <c r="N33" s="507">
        <v>0</v>
      </c>
      <c r="O33" s="507">
        <v>0</v>
      </c>
      <c r="P33" s="507">
        <v>0</v>
      </c>
      <c r="Q33" s="507">
        <v>0</v>
      </c>
      <c r="R33" s="507">
        <v>0</v>
      </c>
      <c r="S33" s="507">
        <v>0</v>
      </c>
      <c r="T33" s="507">
        <v>0</v>
      </c>
      <c r="U33" s="507">
        <v>0</v>
      </c>
      <c r="V33" s="85">
        <f>SUM(J33:U33)</f>
        <v>0</v>
      </c>
      <c r="W33" s="66">
        <f>+X33-V33</f>
        <v>24</v>
      </c>
      <c r="X33" s="380">
        <v>24</v>
      </c>
    </row>
    <row r="35" spans="1:24" ht="18.75" x14ac:dyDescent="0.3">
      <c r="A35" s="545" t="s">
        <v>292</v>
      </c>
      <c r="B35" s="546"/>
      <c r="C35" s="546"/>
      <c r="D35" s="546"/>
      <c r="E35" s="546"/>
      <c r="F35" s="554"/>
      <c r="G35" s="112"/>
      <c r="H35" s="150"/>
      <c r="I35" s="55"/>
      <c r="V35" s="86"/>
      <c r="X35" s="380"/>
    </row>
    <row r="36" spans="1:24" ht="18.75" x14ac:dyDescent="0.3">
      <c r="A36" s="138" t="s">
        <v>151</v>
      </c>
      <c r="B36" s="138"/>
      <c r="C36" s="138"/>
      <c r="D36" s="138" t="s">
        <v>294</v>
      </c>
      <c r="E36" s="138" t="s">
        <v>293</v>
      </c>
      <c r="F36" s="154" t="s">
        <v>87</v>
      </c>
      <c r="G36" s="155" t="s">
        <v>92</v>
      </c>
      <c r="H36" s="156"/>
      <c r="I36" s="57"/>
      <c r="J36" s="100" t="s">
        <v>233</v>
      </c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345"/>
      <c r="V36" s="84" t="s">
        <v>87</v>
      </c>
      <c r="W36" s="73" t="s">
        <v>92</v>
      </c>
      <c r="X36" s="380"/>
    </row>
    <row r="37" spans="1:24" x14ac:dyDescent="0.25">
      <c r="A37" s="138"/>
      <c r="B37" s="138"/>
      <c r="C37" s="138"/>
      <c r="D37" s="138"/>
      <c r="E37" s="138"/>
      <c r="F37" s="154"/>
      <c r="G37" s="155" t="s">
        <v>84</v>
      </c>
      <c r="H37" s="156"/>
      <c r="I37" s="57"/>
      <c r="J37" s="46" t="s">
        <v>95</v>
      </c>
      <c r="K37" s="46" t="s">
        <v>96</v>
      </c>
      <c r="L37" s="46" t="s">
        <v>97</v>
      </c>
      <c r="M37" s="46" t="s">
        <v>98</v>
      </c>
      <c r="N37" s="46" t="s">
        <v>99</v>
      </c>
      <c r="O37" s="46" t="s">
        <v>100</v>
      </c>
      <c r="P37" s="46" t="s">
        <v>101</v>
      </c>
      <c r="Q37" s="46" t="s">
        <v>102</v>
      </c>
      <c r="R37" s="47" t="s">
        <v>103</v>
      </c>
      <c r="S37" s="46" t="s">
        <v>104</v>
      </c>
      <c r="T37" s="47" t="s">
        <v>105</v>
      </c>
      <c r="U37" s="46" t="s">
        <v>106</v>
      </c>
      <c r="V37" s="84"/>
      <c r="W37" s="66" t="s">
        <v>84</v>
      </c>
      <c r="X37" s="380"/>
    </row>
    <row r="38" spans="1:24" ht="15.75" x14ac:dyDescent="0.25">
      <c r="A38" s="50">
        <v>0</v>
      </c>
      <c r="B38" s="50">
        <v>0</v>
      </c>
      <c r="C38" s="50">
        <v>0</v>
      </c>
      <c r="D38" s="50"/>
      <c r="E38" s="50">
        <v>0</v>
      </c>
      <c r="F38" s="85">
        <f>SUM(A38:E38)</f>
        <v>0</v>
      </c>
      <c r="G38" s="157"/>
      <c r="H38" s="74"/>
      <c r="I38" s="51"/>
      <c r="J38" s="507">
        <v>0</v>
      </c>
      <c r="K38" s="507">
        <v>0</v>
      </c>
      <c r="L38" s="507">
        <v>0</v>
      </c>
      <c r="M38" s="507">
        <v>0</v>
      </c>
      <c r="N38" s="507">
        <v>0</v>
      </c>
      <c r="O38" s="507">
        <v>0</v>
      </c>
      <c r="P38" s="507">
        <v>0</v>
      </c>
      <c r="Q38" s="507">
        <v>0</v>
      </c>
      <c r="R38" s="507">
        <v>0</v>
      </c>
      <c r="S38" s="507">
        <v>0</v>
      </c>
      <c r="T38" s="507">
        <v>0</v>
      </c>
      <c r="U38" s="507">
        <v>0</v>
      </c>
      <c r="V38" s="85">
        <f>SUM(J38:U38)</f>
        <v>0</v>
      </c>
      <c r="W38" s="66">
        <f>+X38-V38</f>
        <v>24</v>
      </c>
      <c r="X38" s="380">
        <v>24</v>
      </c>
    </row>
    <row r="40" spans="1:24" customFormat="1" ht="18.75" x14ac:dyDescent="0.3">
      <c r="A40" s="545" t="s">
        <v>325</v>
      </c>
      <c r="B40" s="546"/>
      <c r="C40" s="546"/>
      <c r="D40" s="546"/>
      <c r="E40" s="546"/>
      <c r="F40" s="111"/>
      <c r="G40" s="112"/>
      <c r="H40" s="150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70"/>
      <c r="W40" s="71"/>
      <c r="X40" s="380"/>
    </row>
    <row r="41" spans="1:24" customFormat="1" ht="18.75" x14ac:dyDescent="0.3">
      <c r="A41" s="138" t="s">
        <v>151</v>
      </c>
      <c r="B41" s="138"/>
      <c r="C41" s="138"/>
      <c r="D41" s="138" t="s">
        <v>326</v>
      </c>
      <c r="E41" s="138"/>
      <c r="F41" s="154" t="s">
        <v>87</v>
      </c>
      <c r="G41" s="155" t="s">
        <v>92</v>
      </c>
      <c r="H41" s="156"/>
      <c r="I41" s="49"/>
      <c r="J41" s="549" t="s">
        <v>322</v>
      </c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3"/>
      <c r="V41" s="84" t="s">
        <v>87</v>
      </c>
      <c r="W41" s="73" t="s">
        <v>92</v>
      </c>
      <c r="X41" s="380"/>
    </row>
    <row r="42" spans="1:24" customFormat="1" x14ac:dyDescent="0.25">
      <c r="A42" s="138"/>
      <c r="B42" s="138"/>
      <c r="C42" s="138"/>
      <c r="D42" s="138"/>
      <c r="E42" s="138"/>
      <c r="F42" s="154"/>
      <c r="G42" s="155" t="s">
        <v>84</v>
      </c>
      <c r="H42" s="156"/>
      <c r="I42" s="49"/>
      <c r="J42" s="46" t="s">
        <v>95</v>
      </c>
      <c r="K42" s="46" t="s">
        <v>96</v>
      </c>
      <c r="L42" s="46" t="s">
        <v>97</v>
      </c>
      <c r="M42" s="46" t="s">
        <v>98</v>
      </c>
      <c r="N42" s="46" t="s">
        <v>99</v>
      </c>
      <c r="O42" s="46" t="s">
        <v>100</v>
      </c>
      <c r="P42" s="46" t="s">
        <v>101</v>
      </c>
      <c r="Q42" s="46" t="s">
        <v>102</v>
      </c>
      <c r="R42" s="47" t="s">
        <v>103</v>
      </c>
      <c r="S42" s="46" t="s">
        <v>104</v>
      </c>
      <c r="T42" s="47" t="s">
        <v>105</v>
      </c>
      <c r="U42" s="46" t="s">
        <v>106</v>
      </c>
      <c r="V42" s="84"/>
      <c r="W42" s="66" t="s">
        <v>84</v>
      </c>
      <c r="X42" s="380"/>
    </row>
    <row r="43" spans="1:24" customFormat="1" ht="15.75" x14ac:dyDescent="0.25">
      <c r="A43" s="50"/>
      <c r="B43" s="50">
        <v>0</v>
      </c>
      <c r="C43" s="50"/>
      <c r="D43" s="50">
        <v>0</v>
      </c>
      <c r="E43" s="50"/>
      <c r="F43" s="85"/>
      <c r="G43" s="157"/>
      <c r="H43" s="74"/>
      <c r="I43" s="49"/>
      <c r="J43" s="507">
        <v>0</v>
      </c>
      <c r="K43" s="507">
        <v>0</v>
      </c>
      <c r="L43" s="507">
        <v>0</v>
      </c>
      <c r="M43" s="507">
        <v>0</v>
      </c>
      <c r="N43" s="507">
        <v>0</v>
      </c>
      <c r="O43" s="507">
        <v>0</v>
      </c>
      <c r="P43" s="507">
        <v>0</v>
      </c>
      <c r="Q43" s="507">
        <v>0</v>
      </c>
      <c r="R43" s="507">
        <v>0</v>
      </c>
      <c r="S43" s="507">
        <v>0</v>
      </c>
      <c r="T43" s="507">
        <v>0</v>
      </c>
      <c r="U43" s="507">
        <v>0</v>
      </c>
      <c r="V43" s="85">
        <f>SUM(J43:U43)</f>
        <v>0</v>
      </c>
      <c r="W43" s="66">
        <f>+X43-V43</f>
        <v>24</v>
      </c>
      <c r="X43" s="380">
        <v>24</v>
      </c>
    </row>
  </sheetData>
  <mergeCells count="13">
    <mergeCell ref="A40:E40"/>
    <mergeCell ref="J41:U41"/>
    <mergeCell ref="J4:U4"/>
    <mergeCell ref="J20:U20"/>
    <mergeCell ref="J10:U10"/>
    <mergeCell ref="A14:F14"/>
    <mergeCell ref="J15:U15"/>
    <mergeCell ref="A35:F35"/>
    <mergeCell ref="A2:G2"/>
    <mergeCell ref="A9:F9"/>
    <mergeCell ref="A30:F30"/>
    <mergeCell ref="A19:F19"/>
    <mergeCell ref="A24:F24"/>
  </mergeCells>
  <pageMargins left="0.7" right="0.7" top="0.75" bottom="0.75" header="0.3" footer="0.3"/>
  <pageSetup orientation="portrait" verticalDpi="0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X50"/>
  <sheetViews>
    <sheetView workbookViewId="0">
      <pane ySplit="2" topLeftCell="A39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8554687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1">
        <v>95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58" t="s">
        <v>9</v>
      </c>
      <c r="B2" s="558"/>
      <c r="C2" s="558"/>
      <c r="D2" s="558"/>
      <c r="E2" s="558"/>
      <c r="F2" s="558"/>
      <c r="G2" s="558"/>
      <c r="H2" s="356"/>
      <c r="I2" s="344"/>
      <c r="V2" s="61"/>
      <c r="W2" s="62"/>
      <c r="X2" s="63"/>
    </row>
    <row r="3" spans="1:24" s="40" customFormat="1" ht="18.75" x14ac:dyDescent="0.3">
      <c r="A3" s="562" t="s">
        <v>81</v>
      </c>
      <c r="B3" s="563"/>
      <c r="C3" s="563"/>
      <c r="D3" s="563"/>
      <c r="E3" s="563"/>
      <c r="F3" s="563"/>
      <c r="G3" s="563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02"/>
      <c r="H4" s="146"/>
      <c r="I4" s="42"/>
      <c r="J4" s="549" t="s">
        <v>107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3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85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85">
        <f>SUM(J7:U7)</f>
        <v>12</v>
      </c>
      <c r="W7" s="68">
        <f>+X7-V7</f>
        <v>6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  <c r="V8" s="86"/>
    </row>
    <row r="9" spans="1:24" s="43" customFormat="1" ht="18.75" x14ac:dyDescent="0.3">
      <c r="A9" s="545" t="s">
        <v>81</v>
      </c>
      <c r="B9" s="546"/>
      <c r="C9" s="546"/>
      <c r="D9" s="546"/>
      <c r="E9" s="546"/>
      <c r="F9" s="554"/>
      <c r="G9" s="150"/>
      <c r="H9" s="150"/>
      <c r="I9" s="55"/>
      <c r="V9" s="87"/>
      <c r="W9" s="72"/>
      <c r="X9" s="65"/>
    </row>
    <row r="10" spans="1:24" s="43" customFormat="1" ht="18.75" x14ac:dyDescent="0.3">
      <c r="A10" s="545" t="s">
        <v>82</v>
      </c>
      <c r="B10" s="546"/>
      <c r="C10" s="546"/>
      <c r="D10" s="546"/>
      <c r="E10" s="546"/>
      <c r="F10" s="554"/>
      <c r="G10" s="150"/>
      <c r="H10" s="150"/>
      <c r="I10" s="55"/>
      <c r="V10" s="87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1" t="s">
        <v>67</v>
      </c>
      <c r="G11" s="155" t="s">
        <v>92</v>
      </c>
      <c r="H11" s="153"/>
      <c r="I11" s="56"/>
      <c r="J11" s="549" t="s">
        <v>108</v>
      </c>
      <c r="K11" s="550"/>
      <c r="L11" s="550"/>
      <c r="M11" s="550"/>
      <c r="N11" s="550"/>
      <c r="O11" s="550"/>
      <c r="P11" s="550"/>
      <c r="Q11" s="550"/>
      <c r="R11" s="550"/>
      <c r="S11" s="550"/>
      <c r="T11" s="550"/>
      <c r="U11" s="553"/>
      <c r="V11" s="84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4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84"/>
      <c r="W12" s="66" t="s">
        <v>84</v>
      </c>
    </row>
    <row r="13" spans="1:24" s="53" customFormat="1" ht="15.75" x14ac:dyDescent="0.25">
      <c r="A13" s="50">
        <v>500</v>
      </c>
      <c r="B13" s="50">
        <v>100</v>
      </c>
      <c r="C13" s="50">
        <v>100</v>
      </c>
      <c r="D13" s="50"/>
      <c r="E13" s="50">
        <v>0</v>
      </c>
      <c r="F13" s="85">
        <f>SUM(A13:E13)</f>
        <v>700</v>
      </c>
      <c r="G13" s="157">
        <f>+H13-F13</f>
        <v>0</v>
      </c>
      <c r="H13" s="74">
        <v>700</v>
      </c>
      <c r="I13" s="51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88">
        <f>SUM(J13:U13)</f>
        <v>0</v>
      </c>
      <c r="W13" s="68">
        <f>+X13-V13</f>
        <v>24</v>
      </c>
      <c r="X13" s="69">
        <v>24</v>
      </c>
    </row>
    <row r="14" spans="1:24" x14ac:dyDescent="0.25">
      <c r="V14" s="86"/>
    </row>
    <row r="15" spans="1:24" ht="18.75" x14ac:dyDescent="0.3">
      <c r="A15" s="545" t="s">
        <v>81</v>
      </c>
      <c r="B15" s="546"/>
      <c r="C15" s="546"/>
      <c r="D15" s="546"/>
      <c r="E15" s="546"/>
      <c r="F15" s="554"/>
      <c r="G15" s="150"/>
      <c r="H15" s="150"/>
      <c r="I15" s="55"/>
      <c r="V15" s="86"/>
    </row>
    <row r="16" spans="1:24" ht="18.75" x14ac:dyDescent="0.3">
      <c r="A16" s="545" t="s">
        <v>91</v>
      </c>
      <c r="B16" s="546"/>
      <c r="C16" s="546"/>
      <c r="D16" s="546"/>
      <c r="E16" s="546"/>
      <c r="F16" s="554"/>
      <c r="G16" s="150"/>
      <c r="H16" s="150"/>
      <c r="I16" s="55"/>
      <c r="V16" s="86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4" t="s">
        <v>67</v>
      </c>
      <c r="G17" s="155" t="s">
        <v>92</v>
      </c>
      <c r="H17" s="156"/>
      <c r="I17" s="57"/>
      <c r="J17" s="549" t="s">
        <v>109</v>
      </c>
      <c r="K17" s="550"/>
      <c r="L17" s="550"/>
      <c r="M17" s="550"/>
      <c r="N17" s="550"/>
      <c r="O17" s="550"/>
      <c r="P17" s="550"/>
      <c r="Q17" s="550"/>
      <c r="R17" s="550"/>
      <c r="S17" s="550"/>
      <c r="T17" s="550"/>
      <c r="U17" s="553"/>
      <c r="V17" s="84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4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84"/>
      <c r="W18" s="66" t="s">
        <v>84</v>
      </c>
    </row>
    <row r="19" spans="1:24" s="52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85">
        <f>SUM(A19:E19)</f>
        <v>30</v>
      </c>
      <c r="G19" s="157">
        <f>+H19-F19</f>
        <v>0</v>
      </c>
      <c r="H19" s="74">
        <v>30</v>
      </c>
      <c r="I19" s="51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88">
        <f>SUM(J19:U19)</f>
        <v>0</v>
      </c>
      <c r="W19" s="68">
        <f>+X19-V19</f>
        <v>24</v>
      </c>
      <c r="X19" s="69">
        <v>24</v>
      </c>
    </row>
    <row r="20" spans="1:24" x14ac:dyDescent="0.25">
      <c r="V20" s="86"/>
    </row>
    <row r="21" spans="1:24" ht="18.75" x14ac:dyDescent="0.3">
      <c r="A21" s="545" t="s">
        <v>81</v>
      </c>
      <c r="B21" s="546"/>
      <c r="C21" s="546"/>
      <c r="D21" s="546"/>
      <c r="E21" s="546"/>
      <c r="F21" s="554"/>
      <c r="G21" s="150"/>
      <c r="H21" s="150"/>
      <c r="I21" s="55"/>
      <c r="V21" s="86"/>
    </row>
    <row r="22" spans="1:24" ht="18.75" x14ac:dyDescent="0.3">
      <c r="A22" s="545" t="s">
        <v>93</v>
      </c>
      <c r="B22" s="546"/>
      <c r="C22" s="546"/>
      <c r="D22" s="546"/>
      <c r="E22" s="546"/>
      <c r="F22" s="554"/>
      <c r="G22" s="150"/>
      <c r="H22" s="150"/>
      <c r="I22" s="55"/>
      <c r="V22" s="86"/>
    </row>
    <row r="23" spans="1:24" ht="18.75" x14ac:dyDescent="0.3">
      <c r="A23" s="138"/>
      <c r="B23" s="138" t="s">
        <v>86</v>
      </c>
      <c r="C23" s="138"/>
      <c r="D23" s="138"/>
      <c r="E23" s="138"/>
      <c r="F23" s="154" t="s">
        <v>67</v>
      </c>
      <c r="G23" s="155" t="s">
        <v>92</v>
      </c>
      <c r="H23" s="156"/>
      <c r="I23" s="57"/>
      <c r="J23" s="549" t="s">
        <v>110</v>
      </c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3"/>
      <c r="V23" s="84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4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84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50">
        <f>SUM(A25:C25)</f>
        <v>15</v>
      </c>
      <c r="F25" s="85">
        <v>0</v>
      </c>
      <c r="G25" s="157">
        <f>+H25-F25</f>
        <v>15</v>
      </c>
      <c r="H25" s="74">
        <v>15</v>
      </c>
      <c r="I25" s="51"/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85">
        <f>SUM(J25:U25)</f>
        <v>0</v>
      </c>
      <c r="W25" s="68">
        <f>+X25-V25</f>
        <v>24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89"/>
      <c r="W26" s="340"/>
      <c r="X26" s="285"/>
    </row>
    <row r="27" spans="1:24" ht="18.75" x14ac:dyDescent="0.3">
      <c r="A27" s="545" t="s">
        <v>81</v>
      </c>
      <c r="B27" s="546"/>
      <c r="C27" s="546"/>
      <c r="D27" s="546"/>
      <c r="E27" s="546"/>
      <c r="F27" s="554"/>
      <c r="G27" s="112"/>
      <c r="H27" s="150"/>
      <c r="I27" s="55"/>
      <c r="V27" s="86"/>
    </row>
    <row r="28" spans="1:24" ht="18.75" x14ac:dyDescent="0.3">
      <c r="A28" s="545" t="s">
        <v>123</v>
      </c>
      <c r="B28" s="546"/>
      <c r="C28" s="546"/>
      <c r="D28" s="546"/>
      <c r="E28" s="546"/>
      <c r="F28" s="554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549" t="s">
        <v>140</v>
      </c>
      <c r="K29" s="550"/>
      <c r="L29" s="550"/>
      <c r="M29" s="550"/>
      <c r="N29" s="550"/>
      <c r="O29" s="550"/>
      <c r="P29" s="550"/>
      <c r="Q29" s="550"/>
      <c r="R29" s="550"/>
      <c r="S29" s="550"/>
      <c r="T29" s="550"/>
      <c r="U29" s="553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15</v>
      </c>
      <c r="B31" s="50">
        <v>0</v>
      </c>
      <c r="C31" s="50">
        <v>0</v>
      </c>
      <c r="D31" s="50"/>
      <c r="E31" s="50">
        <v>0</v>
      </c>
      <c r="F31" s="85">
        <f>SUM(A31:E31)</f>
        <v>15</v>
      </c>
      <c r="G31" s="157">
        <f>+H31-F31</f>
        <v>1550</v>
      </c>
      <c r="H31" s="74">
        <f>15+50+200+1300</f>
        <v>1565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67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s="40" customFormat="1" ht="18.75" x14ac:dyDescent="0.3">
      <c r="A33" s="355">
        <f>+'0094'!A28</f>
        <v>0</v>
      </c>
      <c r="B33" s="355"/>
      <c r="C33" s="355"/>
      <c r="D33" s="355"/>
      <c r="E33" s="355"/>
      <c r="F33" s="358">
        <f>+F25+F19+F13+F7</f>
        <v>830</v>
      </c>
      <c r="G33" s="358">
        <f>+V25+V19+V13+V7</f>
        <v>12</v>
      </c>
      <c r="H33" s="271"/>
      <c r="I33" s="255"/>
      <c r="J33" s="255"/>
      <c r="K33" s="341">
        <f>+F31</f>
        <v>15</v>
      </c>
      <c r="L33" s="273">
        <f>+V31</f>
        <v>0</v>
      </c>
      <c r="M33" s="255"/>
      <c r="N33" s="255"/>
      <c r="O33" s="255"/>
      <c r="P33" s="255"/>
      <c r="Q33" s="255"/>
      <c r="R33" s="255"/>
      <c r="S33" s="255"/>
      <c r="T33" s="255"/>
      <c r="U33" s="255"/>
      <c r="V33" s="271"/>
      <c r="W33" s="150"/>
      <c r="X33" s="318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15</v>
      </c>
      <c r="G35" s="128"/>
      <c r="H35" s="128"/>
      <c r="I35" s="60"/>
      <c r="K35" s="166">
        <f>+G31</f>
        <v>1550</v>
      </c>
      <c r="L35" s="167">
        <f>+W31</f>
        <v>24</v>
      </c>
    </row>
    <row r="36" spans="1:24" ht="15.75" thickBot="1" x14ac:dyDescent="0.3">
      <c r="G36" s="125"/>
      <c r="H36" s="125"/>
    </row>
    <row r="37" spans="1:24" ht="19.5" thickBot="1" x14ac:dyDescent="0.35">
      <c r="A37" s="97" t="s">
        <v>111</v>
      </c>
      <c r="B37" s="59"/>
      <c r="C37" s="59"/>
      <c r="D37" s="59"/>
      <c r="E37" s="59"/>
      <c r="F37" s="127">
        <f>+W25+W19+W13+W7</f>
        <v>78</v>
      </c>
      <c r="G37" s="130"/>
      <c r="H37" s="130"/>
    </row>
    <row r="41" spans="1:24" ht="18.75" x14ac:dyDescent="0.3">
      <c r="A41" s="545" t="s">
        <v>81</v>
      </c>
      <c r="B41" s="546"/>
      <c r="C41" s="546"/>
      <c r="D41" s="546"/>
      <c r="E41" s="546"/>
      <c r="F41" s="554"/>
      <c r="G41" s="112"/>
      <c r="H41" s="150"/>
      <c r="I41" s="55"/>
      <c r="V41" s="86"/>
      <c r="X41" s="380"/>
    </row>
    <row r="42" spans="1:24" ht="18.75" x14ac:dyDescent="0.3">
      <c r="A42" s="545" t="s">
        <v>195</v>
      </c>
      <c r="B42" s="546"/>
      <c r="C42" s="546"/>
      <c r="D42" s="546"/>
      <c r="E42" s="546"/>
      <c r="F42" s="554"/>
      <c r="G42" s="112"/>
      <c r="H42" s="150"/>
      <c r="I42" s="55"/>
      <c r="V42" s="86"/>
      <c r="X42" s="380"/>
    </row>
    <row r="43" spans="1:24" ht="18.75" x14ac:dyDescent="0.3">
      <c r="A43" s="138" t="s">
        <v>151</v>
      </c>
      <c r="B43" s="138"/>
      <c r="C43" s="138"/>
      <c r="D43" s="138"/>
      <c r="E43" s="138" t="s">
        <v>149</v>
      </c>
      <c r="F43" s="154" t="s">
        <v>87</v>
      </c>
      <c r="G43" s="155" t="s">
        <v>92</v>
      </c>
      <c r="H43" s="156"/>
      <c r="I43" s="57"/>
      <c r="J43" s="549" t="s">
        <v>198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57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ht="15.75" x14ac:dyDescent="0.25">
      <c r="A45" s="50"/>
      <c r="B45" s="50">
        <v>0</v>
      </c>
      <c r="C45" s="50">
        <v>0</v>
      </c>
      <c r="D45" s="50"/>
      <c r="E45" s="50">
        <v>500</v>
      </c>
      <c r="F45" s="85">
        <f>SUM(A45:E45)</f>
        <v>500</v>
      </c>
      <c r="G45" s="157"/>
      <c r="H45" s="74"/>
      <c r="I45" s="51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  <row r="47" spans="1:24" customFormat="1" ht="18.75" x14ac:dyDescent="0.3">
      <c r="A47" s="545" t="s">
        <v>325</v>
      </c>
      <c r="B47" s="546"/>
      <c r="C47" s="546"/>
      <c r="D47" s="546"/>
      <c r="E47" s="546"/>
      <c r="F47" s="111"/>
      <c r="G47" s="112"/>
      <c r="H47" s="150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70"/>
      <c r="W47" s="71"/>
      <c r="X47" s="380"/>
    </row>
    <row r="48" spans="1:24" customFormat="1" ht="18.75" x14ac:dyDescent="0.3">
      <c r="A48" s="138" t="s">
        <v>151</v>
      </c>
      <c r="B48" s="138"/>
      <c r="C48" s="138"/>
      <c r="D48" s="138" t="s">
        <v>326</v>
      </c>
      <c r="E48" s="138"/>
      <c r="F48" s="154" t="s">
        <v>87</v>
      </c>
      <c r="G48" s="155" t="s">
        <v>92</v>
      </c>
      <c r="H48" s="156"/>
      <c r="I48" s="49"/>
      <c r="J48" s="549" t="s">
        <v>322</v>
      </c>
      <c r="K48" s="550"/>
      <c r="L48" s="550"/>
      <c r="M48" s="550"/>
      <c r="N48" s="550"/>
      <c r="O48" s="550"/>
      <c r="P48" s="550"/>
      <c r="Q48" s="550"/>
      <c r="R48" s="550"/>
      <c r="S48" s="550"/>
      <c r="T48" s="550"/>
      <c r="U48" s="553"/>
      <c r="V48" s="84" t="s">
        <v>87</v>
      </c>
      <c r="W48" s="73" t="s">
        <v>92</v>
      </c>
      <c r="X48" s="380"/>
    </row>
    <row r="49" spans="1:24" customFormat="1" x14ac:dyDescent="0.25">
      <c r="A49" s="138"/>
      <c r="B49" s="138"/>
      <c r="C49" s="138"/>
      <c r="D49" s="138"/>
      <c r="E49" s="138"/>
      <c r="F49" s="154"/>
      <c r="G49" s="155" t="s">
        <v>84</v>
      </c>
      <c r="H49" s="156"/>
      <c r="I49" s="49"/>
      <c r="J49" s="46" t="s">
        <v>95</v>
      </c>
      <c r="K49" s="46" t="s">
        <v>96</v>
      </c>
      <c r="L49" s="46" t="s">
        <v>97</v>
      </c>
      <c r="M49" s="46" t="s">
        <v>98</v>
      </c>
      <c r="N49" s="46" t="s">
        <v>99</v>
      </c>
      <c r="O49" s="46" t="s">
        <v>100</v>
      </c>
      <c r="P49" s="46" t="s">
        <v>101</v>
      </c>
      <c r="Q49" s="46" t="s">
        <v>102</v>
      </c>
      <c r="R49" s="47" t="s">
        <v>103</v>
      </c>
      <c r="S49" s="46" t="s">
        <v>104</v>
      </c>
      <c r="T49" s="47" t="s">
        <v>105</v>
      </c>
      <c r="U49" s="46" t="s">
        <v>106</v>
      </c>
      <c r="V49" s="84"/>
      <c r="W49" s="66" t="s">
        <v>84</v>
      </c>
      <c r="X49" s="380"/>
    </row>
    <row r="50" spans="1:24" customFormat="1" ht="15.75" x14ac:dyDescent="0.25">
      <c r="A50" s="50"/>
      <c r="B50" s="50">
        <v>0</v>
      </c>
      <c r="C50" s="50"/>
      <c r="D50" s="50">
        <v>0</v>
      </c>
      <c r="E50" s="50"/>
      <c r="F50" s="85"/>
      <c r="G50" s="157"/>
      <c r="H50" s="74"/>
      <c r="I50" s="49"/>
      <c r="J50" s="507">
        <v>0</v>
      </c>
      <c r="K50" s="507">
        <v>0</v>
      </c>
      <c r="L50" s="507">
        <v>0</v>
      </c>
      <c r="M50" s="507">
        <v>0</v>
      </c>
      <c r="N50" s="507">
        <v>0</v>
      </c>
      <c r="O50" s="507">
        <v>0</v>
      </c>
      <c r="P50" s="507">
        <v>0</v>
      </c>
      <c r="Q50" s="507">
        <v>0</v>
      </c>
      <c r="R50" s="507">
        <v>0</v>
      </c>
      <c r="S50" s="507">
        <v>0</v>
      </c>
      <c r="T50" s="507">
        <v>0</v>
      </c>
      <c r="U50" s="507">
        <v>0</v>
      </c>
      <c r="V50" s="85">
        <f>SUM(J50:U50)</f>
        <v>0</v>
      </c>
      <c r="W50" s="66">
        <f>+X50-V50</f>
        <v>24</v>
      </c>
      <c r="X50" s="380">
        <v>24</v>
      </c>
    </row>
  </sheetData>
  <mergeCells count="20">
    <mergeCell ref="A47:E47"/>
    <mergeCell ref="J48:U48"/>
    <mergeCell ref="A42:F42"/>
    <mergeCell ref="J43:U43"/>
    <mergeCell ref="A21:F21"/>
    <mergeCell ref="A22:F22"/>
    <mergeCell ref="A28:F28"/>
    <mergeCell ref="A27:F27"/>
    <mergeCell ref="J23:U23"/>
    <mergeCell ref="A2:G2"/>
    <mergeCell ref="A3:G3"/>
    <mergeCell ref="A41:F41"/>
    <mergeCell ref="J29:U29"/>
    <mergeCell ref="A10:F10"/>
    <mergeCell ref="J4:U4"/>
    <mergeCell ref="A9:F9"/>
    <mergeCell ref="J11:U11"/>
    <mergeCell ref="A15:F15"/>
    <mergeCell ref="A16:F16"/>
    <mergeCell ref="J17:U17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/>
  <dimension ref="A1:X56"/>
  <sheetViews>
    <sheetView workbookViewId="0">
      <pane ySplit="2" topLeftCell="A39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96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285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2" t="s">
        <v>83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0</v>
      </c>
      <c r="B13" s="50">
        <v>600</v>
      </c>
      <c r="C13" s="50">
        <v>100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2" t="s">
        <v>83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5</v>
      </c>
      <c r="B19" s="50">
        <v>15</v>
      </c>
      <c r="C19" s="50">
        <v>10</v>
      </c>
      <c r="D19" s="50"/>
      <c r="E19" s="50">
        <v>0</v>
      </c>
      <c r="F19" s="157">
        <f>SUM(A19:E19)</f>
        <v>30</v>
      </c>
      <c r="G19" s="157">
        <f>+H19-F19</f>
        <v>0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2" t="s">
        <v>83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8">
        <v>2</v>
      </c>
      <c r="R25" s="58">
        <v>2</v>
      </c>
      <c r="S25" s="58">
        <v>2</v>
      </c>
      <c r="T25" s="58">
        <v>2</v>
      </c>
      <c r="U25" s="58">
        <v>2</v>
      </c>
      <c r="V25" s="157">
        <f>SUM(J25:U25)</f>
        <v>24</v>
      </c>
      <c r="W25" s="68">
        <f>+X25-V25</f>
        <v>0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98" t="s">
        <v>81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98" t="s">
        <v>123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100" t="s">
        <v>140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15</v>
      </c>
      <c r="B31" s="50" t="s">
        <v>164</v>
      </c>
      <c r="C31" s="50">
        <v>142.72</v>
      </c>
      <c r="D31" s="50">
        <v>0</v>
      </c>
      <c r="E31" s="50">
        <v>0</v>
      </c>
      <c r="F31" s="85">
        <f>SUM(A31:E31)</f>
        <v>157.72</v>
      </c>
      <c r="G31" s="157">
        <f>+H31-F31</f>
        <v>1500</v>
      </c>
      <c r="H31" s="74">
        <f>15+142.72+200+1300</f>
        <v>1657.72</v>
      </c>
      <c r="I31" s="51"/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85">
        <f>SUM(J31:U31)</f>
        <v>0</v>
      </c>
      <c r="W31" s="66">
        <f>+X31-V31</f>
        <v>24</v>
      </c>
      <c r="X31" s="380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8.75" x14ac:dyDescent="0.3">
      <c r="A33" s="362" t="e">
        <f>+'0079'!A28</f>
        <v>#REF!</v>
      </c>
      <c r="B33" s="362"/>
      <c r="C33" s="362"/>
      <c r="D33" s="362"/>
      <c r="E33" s="362"/>
      <c r="F33" s="363">
        <f>+F25+F19+F13+F7</f>
        <v>845</v>
      </c>
      <c r="G33" s="363">
        <f>+V25+V19+V13+V7</f>
        <v>90</v>
      </c>
      <c r="H33" s="74"/>
      <c r="I33" s="51"/>
      <c r="J33" s="54"/>
      <c r="K33" s="162">
        <f>++F31</f>
        <v>157.72</v>
      </c>
      <c r="L33" s="163">
        <f>+V31</f>
        <v>0</v>
      </c>
      <c r="M33" s="54"/>
      <c r="N33" s="54"/>
      <c r="O33" s="54"/>
      <c r="P33" s="54"/>
      <c r="Q33" s="54"/>
      <c r="R33" s="54"/>
      <c r="S33" s="54"/>
      <c r="T33" s="54"/>
      <c r="U33" s="54"/>
      <c r="V33" s="74"/>
      <c r="W33" s="340"/>
      <c r="X33" s="285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0</v>
      </c>
      <c r="G35" s="128"/>
      <c r="H35" s="128"/>
      <c r="I35" s="60"/>
      <c r="K35" s="166">
        <f>+G31</f>
        <v>1500</v>
      </c>
      <c r="L35" s="167">
        <f>+W31</f>
        <v>24</v>
      </c>
    </row>
    <row r="36" spans="1:24" ht="15.75" thickBot="1" x14ac:dyDescent="0.3">
      <c r="G36" s="125"/>
      <c r="H36" s="125"/>
    </row>
    <row r="37" spans="1:24" ht="19.5" thickBot="1" x14ac:dyDescent="0.35">
      <c r="A37" s="97" t="s">
        <v>111</v>
      </c>
      <c r="B37" s="59"/>
      <c r="C37" s="59"/>
      <c r="D37" s="59"/>
      <c r="E37" s="59"/>
      <c r="F37" s="127">
        <f>+W25+W19+W13+W7</f>
        <v>0</v>
      </c>
      <c r="G37" s="130"/>
      <c r="H37" s="130"/>
    </row>
    <row r="40" spans="1:24" ht="11.25" customHeight="1" x14ac:dyDescent="0.25"/>
    <row r="41" spans="1:24" ht="15.75" customHeight="1" x14ac:dyDescent="0.3">
      <c r="A41" s="98" t="s">
        <v>81</v>
      </c>
      <c r="B41" s="99"/>
      <c r="C41" s="99"/>
      <c r="D41" s="99"/>
      <c r="E41" s="99"/>
      <c r="F41" s="111"/>
      <c r="G41" s="112"/>
      <c r="H41" s="150"/>
      <c r="I41" s="55"/>
      <c r="V41" s="86"/>
    </row>
    <row r="42" spans="1:24" ht="18.75" x14ac:dyDescent="0.3">
      <c r="A42" s="98" t="s">
        <v>195</v>
      </c>
      <c r="B42" s="99"/>
      <c r="C42" s="99"/>
      <c r="D42" s="99"/>
      <c r="E42" s="99"/>
      <c r="F42" s="111"/>
      <c r="G42" s="112"/>
      <c r="H42" s="150"/>
      <c r="I42" s="55"/>
      <c r="V42" s="86"/>
    </row>
    <row r="43" spans="1:24" ht="18.75" x14ac:dyDescent="0.3">
      <c r="A43" s="138" t="s">
        <v>151</v>
      </c>
      <c r="B43" s="138"/>
      <c r="C43" s="138"/>
      <c r="D43" s="138"/>
      <c r="E43" s="138" t="s">
        <v>149</v>
      </c>
      <c r="F43" s="154" t="s">
        <v>87</v>
      </c>
      <c r="G43" s="155" t="s">
        <v>92</v>
      </c>
      <c r="H43" s="156"/>
      <c r="I43" s="57"/>
      <c r="J43" s="100" t="s">
        <v>198</v>
      </c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345"/>
      <c r="V43" s="84" t="s">
        <v>87</v>
      </c>
      <c r="W43" s="73" t="s">
        <v>92</v>
      </c>
    </row>
    <row r="44" spans="1:24" x14ac:dyDescent="0.25">
      <c r="A44" s="138"/>
      <c r="B44" s="138"/>
      <c r="C44" s="138"/>
      <c r="D44" s="138"/>
      <c r="E44" s="138" t="s">
        <v>150</v>
      </c>
      <c r="F44" s="154"/>
      <c r="G44" s="155" t="s">
        <v>84</v>
      </c>
      <c r="H44" s="156"/>
      <c r="I44" s="57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</row>
    <row r="45" spans="1:24" ht="15.75" x14ac:dyDescent="0.25">
      <c r="A45" s="50"/>
      <c r="B45" s="50"/>
      <c r="C45" s="50"/>
      <c r="D45" s="50">
        <v>0</v>
      </c>
      <c r="E45" s="50">
        <v>0</v>
      </c>
      <c r="F45" s="85">
        <f>SUM(A45:E45)</f>
        <v>0</v>
      </c>
      <c r="G45" s="157"/>
      <c r="H45" s="74"/>
      <c r="I45" s="51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2</v>
      </c>
      <c r="P45" s="507">
        <v>2</v>
      </c>
      <c r="Q45" s="507">
        <v>2</v>
      </c>
      <c r="R45" s="507">
        <v>2</v>
      </c>
      <c r="S45" s="507">
        <v>2</v>
      </c>
      <c r="T45" s="507">
        <v>2</v>
      </c>
      <c r="U45" s="507">
        <v>2</v>
      </c>
      <c r="V45" s="85">
        <f>SUM(J45:U45)</f>
        <v>14</v>
      </c>
      <c r="W45" s="66">
        <f>+X45-V45</f>
        <v>10</v>
      </c>
      <c r="X45" s="380">
        <v>24</v>
      </c>
    </row>
    <row r="47" spans="1:24" ht="15.75" customHeight="1" x14ac:dyDescent="0.3">
      <c r="A47" s="98" t="s">
        <v>81</v>
      </c>
      <c r="B47" s="99"/>
      <c r="C47" s="99"/>
      <c r="D47" s="99"/>
      <c r="E47" s="99"/>
      <c r="F47" s="111"/>
      <c r="G47" s="112"/>
      <c r="H47" s="150"/>
      <c r="I47" s="55"/>
      <c r="V47" s="86"/>
    </row>
    <row r="48" spans="1:24" ht="18.75" x14ac:dyDescent="0.3">
      <c r="A48" s="98" t="s">
        <v>229</v>
      </c>
      <c r="B48" s="99"/>
      <c r="C48" s="99"/>
      <c r="D48" s="99"/>
      <c r="E48" s="99"/>
      <c r="F48" s="111"/>
      <c r="G48" s="112"/>
      <c r="H48" s="150"/>
      <c r="I48" s="55"/>
      <c r="V48" s="86"/>
    </row>
    <row r="49" spans="1:24" ht="18.75" x14ac:dyDescent="0.3">
      <c r="A49" s="138" t="s">
        <v>151</v>
      </c>
      <c r="B49" s="138"/>
      <c r="C49" s="138"/>
      <c r="D49" s="138"/>
      <c r="E49" s="138" t="s">
        <v>295</v>
      </c>
      <c r="F49" s="154" t="s">
        <v>87</v>
      </c>
      <c r="G49" s="155" t="s">
        <v>92</v>
      </c>
      <c r="H49" s="156"/>
      <c r="I49" s="57"/>
      <c r="J49" s="100" t="s">
        <v>198</v>
      </c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345"/>
      <c r="V49" s="84" t="s">
        <v>87</v>
      </c>
      <c r="W49" s="73" t="s">
        <v>92</v>
      </c>
    </row>
    <row r="50" spans="1:24" x14ac:dyDescent="0.25">
      <c r="A50" s="138"/>
      <c r="B50" s="138"/>
      <c r="C50" s="138"/>
      <c r="D50" s="138"/>
      <c r="E50" s="138" t="s">
        <v>302</v>
      </c>
      <c r="F50" s="154"/>
      <c r="G50" s="155" t="s">
        <v>84</v>
      </c>
      <c r="H50" s="156"/>
      <c r="I50" s="57"/>
      <c r="J50" s="46" t="s">
        <v>95</v>
      </c>
      <c r="K50" s="46" t="s">
        <v>96</v>
      </c>
      <c r="L50" s="46" t="s">
        <v>97</v>
      </c>
      <c r="M50" s="46" t="s">
        <v>98</v>
      </c>
      <c r="N50" s="46" t="s">
        <v>99</v>
      </c>
      <c r="O50" s="46" t="s">
        <v>100</v>
      </c>
      <c r="P50" s="46" t="s">
        <v>101</v>
      </c>
      <c r="Q50" s="46" t="s">
        <v>102</v>
      </c>
      <c r="R50" s="47" t="s">
        <v>103</v>
      </c>
      <c r="S50" s="46" t="s">
        <v>104</v>
      </c>
      <c r="T50" s="47" t="s">
        <v>105</v>
      </c>
      <c r="U50" s="46" t="s">
        <v>106</v>
      </c>
      <c r="V50" s="84"/>
      <c r="W50" s="66" t="s">
        <v>84</v>
      </c>
    </row>
    <row r="51" spans="1:24" ht="15.75" x14ac:dyDescent="0.25">
      <c r="A51" s="50"/>
      <c r="B51" s="50"/>
      <c r="C51" s="50"/>
      <c r="D51" s="50">
        <v>0</v>
      </c>
      <c r="E51" s="50">
        <v>100</v>
      </c>
      <c r="F51" s="85">
        <f>SUM(A51:E51)</f>
        <v>100</v>
      </c>
      <c r="G51" s="157"/>
      <c r="H51" s="74"/>
      <c r="I51" s="51"/>
      <c r="J51" s="507">
        <v>2</v>
      </c>
      <c r="K51" s="507">
        <v>2</v>
      </c>
      <c r="L51" s="507">
        <v>2</v>
      </c>
      <c r="M51" s="507">
        <v>2</v>
      </c>
      <c r="N51" s="507">
        <v>2</v>
      </c>
      <c r="O51" s="507">
        <v>2</v>
      </c>
      <c r="P51" s="507"/>
      <c r="Q51" s="507"/>
      <c r="R51" s="507"/>
      <c r="S51" s="507"/>
      <c r="T51" s="507"/>
      <c r="U51" s="507"/>
      <c r="V51" s="85">
        <f>SUM(J51:U51)</f>
        <v>12</v>
      </c>
      <c r="W51" s="66">
        <f>+X51-V51</f>
        <v>12</v>
      </c>
      <c r="X51" s="380">
        <v>24</v>
      </c>
    </row>
    <row r="53" spans="1:24" customFormat="1" ht="18.75" x14ac:dyDescent="0.3">
      <c r="A53" s="545" t="s">
        <v>325</v>
      </c>
      <c r="B53" s="546"/>
      <c r="C53" s="546"/>
      <c r="D53" s="546"/>
      <c r="E53" s="546"/>
      <c r="F53" s="111"/>
      <c r="G53" s="112"/>
      <c r="H53" s="150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70"/>
      <c r="W53" s="71"/>
      <c r="X53" s="380"/>
    </row>
    <row r="54" spans="1:24" customFormat="1" ht="18.75" x14ac:dyDescent="0.3">
      <c r="A54" s="138" t="s">
        <v>151</v>
      </c>
      <c r="B54" s="138"/>
      <c r="C54" s="138"/>
      <c r="D54" s="138" t="s">
        <v>326</v>
      </c>
      <c r="E54" s="138"/>
      <c r="F54" s="154" t="s">
        <v>87</v>
      </c>
      <c r="G54" s="155" t="s">
        <v>92</v>
      </c>
      <c r="H54" s="156"/>
      <c r="I54" s="49"/>
      <c r="J54" s="549" t="s">
        <v>322</v>
      </c>
      <c r="K54" s="550"/>
      <c r="L54" s="550"/>
      <c r="M54" s="550"/>
      <c r="N54" s="550"/>
      <c r="O54" s="550"/>
      <c r="P54" s="550"/>
      <c r="Q54" s="550"/>
      <c r="R54" s="550"/>
      <c r="S54" s="550"/>
      <c r="T54" s="550"/>
      <c r="U54" s="553"/>
      <c r="V54" s="84" t="s">
        <v>87</v>
      </c>
      <c r="W54" s="73" t="s">
        <v>92</v>
      </c>
      <c r="X54" s="380"/>
    </row>
    <row r="55" spans="1:24" customFormat="1" x14ac:dyDescent="0.25">
      <c r="A55" s="138"/>
      <c r="B55" s="138"/>
      <c r="C55" s="138"/>
      <c r="D55" s="138"/>
      <c r="E55" s="138"/>
      <c r="F55" s="154"/>
      <c r="G55" s="155" t="s">
        <v>84</v>
      </c>
      <c r="H55" s="156"/>
      <c r="I55" s="49"/>
      <c r="J55" s="46" t="s">
        <v>95</v>
      </c>
      <c r="K55" s="46" t="s">
        <v>96</v>
      </c>
      <c r="L55" s="46" t="s">
        <v>97</v>
      </c>
      <c r="M55" s="46" t="s">
        <v>98</v>
      </c>
      <c r="N55" s="46" t="s">
        <v>99</v>
      </c>
      <c r="O55" s="46" t="s">
        <v>100</v>
      </c>
      <c r="P55" s="46" t="s">
        <v>101</v>
      </c>
      <c r="Q55" s="46" t="s">
        <v>102</v>
      </c>
      <c r="R55" s="47" t="s">
        <v>103</v>
      </c>
      <c r="S55" s="46" t="s">
        <v>104</v>
      </c>
      <c r="T55" s="47" t="s">
        <v>105</v>
      </c>
      <c r="U55" s="46" t="s">
        <v>106</v>
      </c>
      <c r="V55" s="84"/>
      <c r="W55" s="66" t="s">
        <v>84</v>
      </c>
      <c r="X55" s="380"/>
    </row>
    <row r="56" spans="1:24" customFormat="1" ht="15.75" x14ac:dyDescent="0.25">
      <c r="A56" s="50"/>
      <c r="B56" s="50">
        <v>0</v>
      </c>
      <c r="C56" s="50"/>
      <c r="D56" s="50">
        <v>0</v>
      </c>
      <c r="E56" s="50"/>
      <c r="F56" s="85"/>
      <c r="G56" s="157"/>
      <c r="H56" s="74"/>
      <c r="I56" s="49"/>
      <c r="J56" s="507">
        <v>0</v>
      </c>
      <c r="K56" s="507">
        <v>0</v>
      </c>
      <c r="L56" s="507">
        <v>0</v>
      </c>
      <c r="M56" s="507">
        <v>0</v>
      </c>
      <c r="N56" s="507">
        <v>0</v>
      </c>
      <c r="O56" s="507">
        <v>0</v>
      </c>
      <c r="P56" s="507">
        <v>0</v>
      </c>
      <c r="Q56" s="507">
        <v>0</v>
      </c>
      <c r="R56" s="507">
        <v>0</v>
      </c>
      <c r="S56" s="507">
        <v>0</v>
      </c>
      <c r="T56" s="507">
        <v>0</v>
      </c>
      <c r="U56" s="507">
        <v>0</v>
      </c>
      <c r="V56" s="85">
        <f>SUM(J56:U56)</f>
        <v>0</v>
      </c>
      <c r="W56" s="66">
        <f>+X56-V56</f>
        <v>24</v>
      </c>
      <c r="X56" s="380">
        <v>24</v>
      </c>
    </row>
  </sheetData>
  <mergeCells count="2">
    <mergeCell ref="A53:E53"/>
    <mergeCell ref="J54:U5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X45"/>
  <sheetViews>
    <sheetView workbookViewId="0">
      <pane ySplit="2" topLeftCell="A30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0.42578125" style="70" bestFit="1" customWidth="1"/>
    <col min="9" max="9" width="3.28515625" style="49" customWidth="1"/>
    <col min="10" max="10" width="8.42578125" style="49" bestFit="1" customWidth="1"/>
    <col min="11" max="11" width="10.8554687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8.42578125" style="70" bestFit="1" customWidth="1"/>
    <col min="23" max="23" width="13.28515625" style="71" bestFit="1" customWidth="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97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48" t="s">
        <v>282</v>
      </c>
      <c r="B2" s="548"/>
      <c r="C2" s="548"/>
      <c r="D2" s="548"/>
      <c r="E2" s="548"/>
      <c r="F2" s="548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549" t="s">
        <v>107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3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155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85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87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1" t="s">
        <v>67</v>
      </c>
      <c r="G10" s="155" t="s">
        <v>92</v>
      </c>
      <c r="H10" s="153"/>
      <c r="I10" s="56"/>
      <c r="J10" s="549" t="s">
        <v>108</v>
      </c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3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4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85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8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545" t="s">
        <v>81</v>
      </c>
      <c r="B13" s="546"/>
      <c r="C13" s="546"/>
      <c r="D13" s="546"/>
      <c r="E13" s="546"/>
      <c r="F13" s="554"/>
      <c r="G13" s="150"/>
      <c r="H13" s="150"/>
      <c r="I13" s="55"/>
      <c r="V13" s="86"/>
    </row>
    <row r="14" spans="1:24" ht="18.75" x14ac:dyDescent="0.3">
      <c r="A14" s="545" t="s">
        <v>91</v>
      </c>
      <c r="B14" s="546"/>
      <c r="C14" s="546"/>
      <c r="D14" s="546"/>
      <c r="E14" s="546"/>
      <c r="F14" s="554"/>
      <c r="G14" s="150"/>
      <c r="H14" s="150"/>
      <c r="I14" s="55"/>
      <c r="V14" s="86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4" t="s">
        <v>67</v>
      </c>
      <c r="G15" s="155" t="s">
        <v>92</v>
      </c>
      <c r="H15" s="156"/>
      <c r="I15" s="57"/>
      <c r="J15" s="549" t="s">
        <v>109</v>
      </c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3"/>
      <c r="V15" s="84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4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85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8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545" t="s">
        <v>81</v>
      </c>
      <c r="B18" s="546"/>
      <c r="C18" s="546"/>
      <c r="D18" s="546"/>
      <c r="E18" s="546"/>
      <c r="F18" s="554"/>
      <c r="G18" s="150"/>
      <c r="H18" s="150"/>
      <c r="I18" s="55"/>
      <c r="V18" s="86"/>
    </row>
    <row r="19" spans="1:24" ht="18.75" x14ac:dyDescent="0.3">
      <c r="A19" s="545" t="s">
        <v>93</v>
      </c>
      <c r="B19" s="546"/>
      <c r="C19" s="546"/>
      <c r="D19" s="546"/>
      <c r="E19" s="546"/>
      <c r="F19" s="554"/>
      <c r="G19" s="150"/>
      <c r="H19" s="150"/>
      <c r="I19" s="55"/>
      <c r="V19" s="86"/>
    </row>
    <row r="20" spans="1:24" ht="18.75" x14ac:dyDescent="0.3">
      <c r="A20" s="138"/>
      <c r="B20" s="138" t="s">
        <v>86</v>
      </c>
      <c r="C20" s="138"/>
      <c r="D20" s="138"/>
      <c r="E20" s="138" t="s">
        <v>87</v>
      </c>
      <c r="F20" s="154" t="s">
        <v>67</v>
      </c>
      <c r="G20" s="155" t="s">
        <v>92</v>
      </c>
      <c r="H20" s="156"/>
      <c r="I20" s="57"/>
      <c r="J20" s="549" t="s">
        <v>110</v>
      </c>
      <c r="K20" s="550"/>
      <c r="L20" s="550"/>
      <c r="M20" s="550"/>
      <c r="N20" s="550"/>
      <c r="O20" s="550"/>
      <c r="P20" s="550"/>
      <c r="Q20" s="550"/>
      <c r="R20" s="550"/>
      <c r="S20" s="550"/>
      <c r="T20" s="550"/>
      <c r="U20" s="553"/>
      <c r="V20" s="84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4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84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85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85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545" t="s">
        <v>81</v>
      </c>
      <c r="B23" s="546"/>
      <c r="C23" s="546"/>
      <c r="D23" s="546"/>
      <c r="E23" s="546"/>
      <c r="F23" s="554"/>
      <c r="G23" s="112"/>
      <c r="H23" s="150"/>
      <c r="I23" s="55"/>
      <c r="V23" s="86"/>
    </row>
    <row r="24" spans="1:24" ht="18.75" x14ac:dyDescent="0.3">
      <c r="A24" s="545" t="s">
        <v>123</v>
      </c>
      <c r="B24" s="546"/>
      <c r="C24" s="546"/>
      <c r="D24" s="546"/>
      <c r="E24" s="546"/>
      <c r="F24" s="554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549" t="s">
        <v>140</v>
      </c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3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50">
        <v>150</v>
      </c>
      <c r="F27" s="85">
        <f>SUM(A27:E27)</f>
        <v>545</v>
      </c>
      <c r="G27" s="157">
        <f>+H27-F27</f>
        <v>1150</v>
      </c>
      <c r="H27" s="74">
        <f>15+50+130+200+1300</f>
        <v>1695</v>
      </c>
      <c r="I27" s="51"/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0</v>
      </c>
      <c r="W27" s="66">
        <f>+X27-V27</f>
        <v>24</v>
      </c>
      <c r="X27" s="67">
        <v>24</v>
      </c>
    </row>
    <row r="28" spans="1:24" s="40" customFormat="1" ht="19.5" thickBot="1" x14ac:dyDescent="0.35">
      <c r="A28" s="355">
        <f>+'0099'!A29</f>
        <v>0</v>
      </c>
      <c r="B28" s="355"/>
      <c r="C28" s="355"/>
      <c r="D28" s="355"/>
      <c r="E28" s="355"/>
      <c r="F28" s="358">
        <f>+F22+F17+F12+F7</f>
        <v>845</v>
      </c>
      <c r="G28" s="358">
        <f>+V22+V17+V12+V7</f>
        <v>90</v>
      </c>
      <c r="H28" s="271"/>
      <c r="I28" s="255"/>
      <c r="J28" s="255"/>
      <c r="K28" s="341">
        <f>+F27</f>
        <v>545</v>
      </c>
      <c r="L28" s="273">
        <f>+V27</f>
        <v>0</v>
      </c>
      <c r="M28" s="255"/>
      <c r="N28" s="255"/>
      <c r="O28" s="255"/>
      <c r="P28" s="255"/>
      <c r="Q28" s="255"/>
      <c r="R28" s="255"/>
      <c r="S28" s="255"/>
      <c r="T28" s="255"/>
      <c r="U28" s="255"/>
      <c r="V28" s="271"/>
      <c r="W28" s="150"/>
      <c r="X28" s="318"/>
    </row>
    <row r="29" spans="1:24" ht="19.5" thickBot="1" x14ac:dyDescent="0.35">
      <c r="A29" s="97" t="s">
        <v>94</v>
      </c>
      <c r="B29" s="59"/>
      <c r="C29" s="59"/>
      <c r="D29" s="59"/>
      <c r="E29" s="59"/>
      <c r="F29" s="127">
        <f>+G22+G17+G12+G7</f>
        <v>0</v>
      </c>
      <c r="G29" s="128"/>
      <c r="H29" s="128"/>
      <c r="I29" s="60"/>
      <c r="K29" s="166">
        <f>+G27</f>
        <v>1150</v>
      </c>
      <c r="L29" s="167">
        <f>+W27</f>
        <v>24</v>
      </c>
    </row>
    <row r="30" spans="1:24" ht="19.5" thickBot="1" x14ac:dyDescent="0.35">
      <c r="A30" s="97" t="s">
        <v>111</v>
      </c>
      <c r="B30" s="59"/>
      <c r="C30" s="59"/>
      <c r="D30" s="59"/>
      <c r="E30" s="59"/>
      <c r="F30" s="127">
        <f>+W22+W17+W12+W7</f>
        <v>0</v>
      </c>
      <c r="G30" s="130"/>
      <c r="H30" s="130"/>
    </row>
    <row r="31" spans="1:24" ht="18.75" x14ac:dyDescent="0.3">
      <c r="A31" s="545" t="s">
        <v>81</v>
      </c>
      <c r="B31" s="546"/>
      <c r="C31" s="546"/>
      <c r="D31" s="546"/>
      <c r="E31" s="546"/>
      <c r="F31" s="554"/>
      <c r="G31" s="112"/>
      <c r="H31" s="150"/>
      <c r="I31" s="55"/>
      <c r="V31" s="86"/>
      <c r="X31" s="380"/>
    </row>
    <row r="32" spans="1:24" ht="18.75" x14ac:dyDescent="0.3">
      <c r="A32" s="545" t="s">
        <v>195</v>
      </c>
      <c r="B32" s="546"/>
      <c r="C32" s="546"/>
      <c r="D32" s="546"/>
      <c r="E32" s="546"/>
      <c r="F32" s="554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549" t="s">
        <v>198</v>
      </c>
      <c r="K33" s="550"/>
      <c r="L33" s="550"/>
      <c r="M33" s="550"/>
      <c r="N33" s="550"/>
      <c r="O33" s="550"/>
      <c r="P33" s="550"/>
      <c r="Q33" s="550"/>
      <c r="R33" s="550"/>
      <c r="S33" s="550"/>
      <c r="T33" s="550"/>
      <c r="U33" s="553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>
        <v>35</v>
      </c>
      <c r="B35" s="50"/>
      <c r="C35" s="50"/>
      <c r="D35" s="50"/>
      <c r="E35" s="50">
        <v>0</v>
      </c>
      <c r="F35" s="85">
        <f>SUM(A35:E35)</f>
        <v>35</v>
      </c>
      <c r="G35" s="157"/>
      <c r="H35" s="74"/>
      <c r="I35" s="51"/>
      <c r="J35" s="507">
        <v>0</v>
      </c>
      <c r="K35" s="507">
        <v>0</v>
      </c>
      <c r="L35" s="507">
        <v>0</v>
      </c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6" spans="1:24" ht="18.75" x14ac:dyDescent="0.3">
      <c r="A36" s="545" t="s">
        <v>81</v>
      </c>
      <c r="B36" s="546"/>
      <c r="C36" s="546"/>
      <c r="D36" s="546"/>
      <c r="E36" s="546"/>
      <c r="F36" s="554"/>
      <c r="G36" s="112"/>
      <c r="H36" s="150"/>
      <c r="I36" s="55"/>
      <c r="V36" s="86"/>
      <c r="X36" s="380"/>
    </row>
    <row r="37" spans="1:24" ht="18.75" x14ac:dyDescent="0.3">
      <c r="A37" s="545" t="s">
        <v>229</v>
      </c>
      <c r="B37" s="546"/>
      <c r="C37" s="546"/>
      <c r="D37" s="546"/>
      <c r="E37" s="546"/>
      <c r="F37" s="554"/>
      <c r="G37" s="112"/>
      <c r="H37" s="150"/>
      <c r="I37" s="55"/>
      <c r="V37" s="86"/>
      <c r="X37" s="380"/>
    </row>
    <row r="38" spans="1:24" ht="18.75" x14ac:dyDescent="0.3">
      <c r="A38" s="138" t="s">
        <v>151</v>
      </c>
      <c r="B38" s="138"/>
      <c r="C38" s="138"/>
      <c r="D38" s="138"/>
      <c r="E38" s="138" t="s">
        <v>295</v>
      </c>
      <c r="F38" s="154" t="s">
        <v>87</v>
      </c>
      <c r="G38" s="155" t="s">
        <v>92</v>
      </c>
      <c r="H38" s="156"/>
      <c r="I38" s="57"/>
      <c r="J38" s="549" t="s">
        <v>237</v>
      </c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3"/>
      <c r="V38" s="84" t="s">
        <v>87</v>
      </c>
      <c r="W38" s="73" t="s">
        <v>92</v>
      </c>
      <c r="X38" s="380"/>
    </row>
    <row r="39" spans="1:24" x14ac:dyDescent="0.25">
      <c r="A39" s="138"/>
      <c r="B39" s="138"/>
      <c r="C39" s="138"/>
      <c r="D39" s="138"/>
      <c r="E39" s="138"/>
      <c r="F39" s="154"/>
      <c r="G39" s="155" t="s">
        <v>84</v>
      </c>
      <c r="H39" s="156"/>
      <c r="I39" s="57"/>
      <c r="J39" s="46" t="s">
        <v>95</v>
      </c>
      <c r="K39" s="46" t="s">
        <v>96</v>
      </c>
      <c r="L39" s="46" t="s">
        <v>97</v>
      </c>
      <c r="M39" s="46" t="s">
        <v>98</v>
      </c>
      <c r="N39" s="46" t="s">
        <v>99</v>
      </c>
      <c r="O39" s="46" t="s">
        <v>100</v>
      </c>
      <c r="P39" s="46" t="s">
        <v>101</v>
      </c>
      <c r="Q39" s="46" t="s">
        <v>102</v>
      </c>
      <c r="R39" s="47" t="s">
        <v>103</v>
      </c>
      <c r="S39" s="46" t="s">
        <v>104</v>
      </c>
      <c r="T39" s="47" t="s">
        <v>105</v>
      </c>
      <c r="U39" s="46" t="s">
        <v>106</v>
      </c>
      <c r="V39" s="84"/>
      <c r="W39" s="66" t="s">
        <v>84</v>
      </c>
      <c r="X39" s="380"/>
    </row>
    <row r="40" spans="1:24" ht="15.75" x14ac:dyDescent="0.25">
      <c r="A40" s="50"/>
      <c r="B40" s="50"/>
      <c r="C40" s="50"/>
      <c r="D40" s="50"/>
      <c r="E40" s="50">
        <v>250</v>
      </c>
      <c r="F40" s="85">
        <f>SUM(A40:E40)</f>
        <v>250</v>
      </c>
      <c r="G40" s="157"/>
      <c r="H40" s="74"/>
      <c r="I40" s="51"/>
      <c r="J40" s="507">
        <v>0</v>
      </c>
      <c r="K40" s="507">
        <v>0</v>
      </c>
      <c r="L40" s="507">
        <v>0</v>
      </c>
      <c r="M40" s="507">
        <v>0</v>
      </c>
      <c r="N40" s="507">
        <v>0</v>
      </c>
      <c r="O40" s="507">
        <v>0</v>
      </c>
      <c r="P40" s="507">
        <v>0</v>
      </c>
      <c r="Q40" s="507">
        <v>0</v>
      </c>
      <c r="R40" s="507">
        <v>0</v>
      </c>
      <c r="S40" s="507">
        <v>0</v>
      </c>
      <c r="T40" s="507">
        <v>0</v>
      </c>
      <c r="U40" s="507">
        <v>0</v>
      </c>
      <c r="V40" s="85">
        <f>SUM(J40:U40)</f>
        <v>0</v>
      </c>
      <c r="W40" s="66">
        <f>+X40-V40</f>
        <v>24</v>
      </c>
      <c r="X40" s="380">
        <v>24</v>
      </c>
    </row>
    <row r="42" spans="1:24" customFormat="1" ht="18.75" x14ac:dyDescent="0.3">
      <c r="A42" s="545" t="s">
        <v>325</v>
      </c>
      <c r="B42" s="546"/>
      <c r="C42" s="546"/>
      <c r="D42" s="546"/>
      <c r="E42" s="546"/>
      <c r="F42" s="111"/>
      <c r="G42" s="112"/>
      <c r="H42" s="150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70"/>
      <c r="W42" s="71"/>
      <c r="X42" s="380"/>
    </row>
    <row r="43" spans="1:24" customFormat="1" ht="18.75" x14ac:dyDescent="0.3">
      <c r="A43" s="138" t="s">
        <v>151</v>
      </c>
      <c r="B43" s="138"/>
      <c r="C43" s="138"/>
      <c r="D43" s="138" t="s">
        <v>326</v>
      </c>
      <c r="E43" s="138"/>
      <c r="F43" s="154" t="s">
        <v>87</v>
      </c>
      <c r="G43" s="155" t="s">
        <v>92</v>
      </c>
      <c r="H43" s="156"/>
      <c r="I43" s="49"/>
      <c r="J43" s="549" t="s">
        <v>322</v>
      </c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3"/>
      <c r="V43" s="84" t="s">
        <v>87</v>
      </c>
      <c r="W43" s="73" t="s">
        <v>92</v>
      </c>
      <c r="X43" s="380"/>
    </row>
    <row r="44" spans="1:24" customFormat="1" x14ac:dyDescent="0.25">
      <c r="A44" s="138"/>
      <c r="B44" s="138"/>
      <c r="C44" s="138"/>
      <c r="D44" s="138"/>
      <c r="E44" s="138"/>
      <c r="F44" s="154"/>
      <c r="G44" s="155" t="s">
        <v>84</v>
      </c>
      <c r="H44" s="156"/>
      <c r="I44" s="49"/>
      <c r="J44" s="46" t="s">
        <v>95</v>
      </c>
      <c r="K44" s="46" t="s">
        <v>96</v>
      </c>
      <c r="L44" s="46" t="s">
        <v>97</v>
      </c>
      <c r="M44" s="46" t="s">
        <v>98</v>
      </c>
      <c r="N44" s="46" t="s">
        <v>99</v>
      </c>
      <c r="O44" s="46" t="s">
        <v>100</v>
      </c>
      <c r="P44" s="46" t="s">
        <v>101</v>
      </c>
      <c r="Q44" s="46" t="s">
        <v>102</v>
      </c>
      <c r="R44" s="47" t="s">
        <v>103</v>
      </c>
      <c r="S44" s="46" t="s">
        <v>104</v>
      </c>
      <c r="T44" s="47" t="s">
        <v>105</v>
      </c>
      <c r="U44" s="46" t="s">
        <v>106</v>
      </c>
      <c r="V44" s="84"/>
      <c r="W44" s="66" t="s">
        <v>84</v>
      </c>
      <c r="X44" s="380"/>
    </row>
    <row r="45" spans="1:24" customFormat="1" ht="15.75" x14ac:dyDescent="0.25">
      <c r="A45" s="50"/>
      <c r="B45" s="50">
        <v>0</v>
      </c>
      <c r="C45" s="50"/>
      <c r="D45" s="50">
        <v>0</v>
      </c>
      <c r="E45" s="50"/>
      <c r="F45" s="85"/>
      <c r="G45" s="157"/>
      <c r="H45" s="74"/>
      <c r="I45" s="49"/>
      <c r="J45" s="507">
        <v>0</v>
      </c>
      <c r="K45" s="507">
        <v>0</v>
      </c>
      <c r="L45" s="507">
        <v>0</v>
      </c>
      <c r="M45" s="507">
        <v>0</v>
      </c>
      <c r="N45" s="507">
        <v>0</v>
      </c>
      <c r="O45" s="507">
        <v>0</v>
      </c>
      <c r="P45" s="507">
        <v>0</v>
      </c>
      <c r="Q45" s="507">
        <v>0</v>
      </c>
      <c r="R45" s="507">
        <v>0</v>
      </c>
      <c r="S45" s="507">
        <v>0</v>
      </c>
      <c r="T45" s="507">
        <v>0</v>
      </c>
      <c r="U45" s="507">
        <v>0</v>
      </c>
      <c r="V45" s="85">
        <f>SUM(J45:U45)</f>
        <v>0</v>
      </c>
      <c r="W45" s="66">
        <f>+X45-V45</f>
        <v>24</v>
      </c>
      <c r="X45" s="380">
        <v>24</v>
      </c>
    </row>
  </sheetData>
  <mergeCells count="20">
    <mergeCell ref="A42:E42"/>
    <mergeCell ref="J43:U43"/>
    <mergeCell ref="A36:F36"/>
    <mergeCell ref="A37:F37"/>
    <mergeCell ref="J38:U38"/>
    <mergeCell ref="J4:U4"/>
    <mergeCell ref="J10:U10"/>
    <mergeCell ref="A31:F31"/>
    <mergeCell ref="A32:F32"/>
    <mergeCell ref="J33:U33"/>
    <mergeCell ref="J15:U15"/>
    <mergeCell ref="J20:U20"/>
    <mergeCell ref="J25:U25"/>
    <mergeCell ref="A24:F24"/>
    <mergeCell ref="A23:F23"/>
    <mergeCell ref="A2:F2"/>
    <mergeCell ref="A13:F13"/>
    <mergeCell ref="A14:F14"/>
    <mergeCell ref="A18:F18"/>
    <mergeCell ref="A19:F19"/>
  </mergeCells>
  <pageMargins left="0.7" right="0.7" top="0.75" bottom="0.75" header="0.3" footer="0.3"/>
  <pageSetup orientation="portrait" verticalDpi="0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X47"/>
  <sheetViews>
    <sheetView workbookViewId="0">
      <pane ySplit="2" topLeftCell="A34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8.42578125" style="70" bestFit="1" customWidth="1"/>
    <col min="23" max="23" width="13.28515625" style="71" bestFit="1" customWidth="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98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48" t="s">
        <v>283</v>
      </c>
      <c r="B2" s="548"/>
      <c r="C2" s="548"/>
      <c r="D2" s="548"/>
      <c r="E2" s="548"/>
      <c r="F2" s="548"/>
      <c r="G2" s="347"/>
      <c r="H2" s="356"/>
      <c r="I2" s="344"/>
      <c r="V2" s="61"/>
      <c r="W2" s="62"/>
      <c r="X2" s="63"/>
    </row>
    <row r="3" spans="1:24" s="40" customFormat="1" ht="18.75" x14ac:dyDescent="0.3">
      <c r="A3" s="549" t="s">
        <v>81</v>
      </c>
      <c r="B3" s="550"/>
      <c r="C3" s="550"/>
      <c r="D3" s="550"/>
      <c r="E3" s="550"/>
      <c r="F3" s="553"/>
      <c r="G3" s="146"/>
      <c r="H3" s="146"/>
      <c r="I3" s="42"/>
      <c r="V3" s="61"/>
      <c r="W3" s="62"/>
      <c r="X3" s="63"/>
    </row>
    <row r="4" spans="1:24" s="43" customFormat="1" ht="18.75" x14ac:dyDescent="0.3">
      <c r="A4" s="549" t="s">
        <v>68</v>
      </c>
      <c r="B4" s="550"/>
      <c r="C4" s="550"/>
      <c r="D4" s="550"/>
      <c r="E4" s="550"/>
      <c r="F4" s="553"/>
      <c r="G4" s="146"/>
      <c r="H4" s="146"/>
      <c r="I4" s="42"/>
      <c r="J4" s="549" t="s">
        <v>107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3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85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545" t="s">
        <v>81</v>
      </c>
      <c r="B8" s="546"/>
      <c r="C8" s="546"/>
      <c r="D8" s="546"/>
      <c r="E8" s="546"/>
      <c r="F8" s="554"/>
      <c r="G8" s="150"/>
      <c r="H8" s="150"/>
      <c r="I8" s="55"/>
      <c r="V8" s="87"/>
      <c r="W8" s="72"/>
      <c r="X8" s="65"/>
    </row>
    <row r="9" spans="1:24" s="43" customFormat="1" ht="18.75" x14ac:dyDescent="0.3">
      <c r="A9" s="545" t="s">
        <v>82</v>
      </c>
      <c r="B9" s="546"/>
      <c r="C9" s="546"/>
      <c r="D9" s="546"/>
      <c r="E9" s="546"/>
      <c r="F9" s="554"/>
      <c r="G9" s="150"/>
      <c r="H9" s="150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1" t="s">
        <v>67</v>
      </c>
      <c r="G10" s="152" t="s">
        <v>83</v>
      </c>
      <c r="H10" s="153"/>
      <c r="I10" s="56"/>
      <c r="J10" s="549" t="s">
        <v>108</v>
      </c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3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4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85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8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545" t="s">
        <v>81</v>
      </c>
      <c r="B13" s="546"/>
      <c r="C13" s="546"/>
      <c r="D13" s="546"/>
      <c r="E13" s="546"/>
      <c r="F13" s="554"/>
      <c r="G13" s="150"/>
      <c r="H13" s="150"/>
      <c r="I13" s="55"/>
      <c r="V13" s="86"/>
    </row>
    <row r="14" spans="1:24" ht="18.75" x14ac:dyDescent="0.3">
      <c r="A14" s="545" t="s">
        <v>91</v>
      </c>
      <c r="B14" s="546"/>
      <c r="C14" s="546"/>
      <c r="D14" s="546"/>
      <c r="E14" s="546"/>
      <c r="F14" s="554"/>
      <c r="G14" s="150"/>
      <c r="H14" s="150"/>
      <c r="I14" s="55"/>
      <c r="V14" s="86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4" t="s">
        <v>67</v>
      </c>
      <c r="G15" s="152" t="s">
        <v>83</v>
      </c>
      <c r="H15" s="156"/>
      <c r="I15" s="57"/>
      <c r="J15" s="549" t="s">
        <v>109</v>
      </c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3"/>
      <c r="V15" s="84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4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85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88">
        <f>SUM(J17:U17)</f>
        <v>24</v>
      </c>
      <c r="W17" s="68">
        <f>+X17-V17</f>
        <v>0</v>
      </c>
      <c r="X17" s="69">
        <v>24</v>
      </c>
    </row>
    <row r="18" spans="1:24" x14ac:dyDescent="0.25">
      <c r="V18" s="86"/>
    </row>
    <row r="19" spans="1:24" ht="18.75" x14ac:dyDescent="0.3">
      <c r="A19" s="545" t="s">
        <v>81</v>
      </c>
      <c r="B19" s="546"/>
      <c r="C19" s="546"/>
      <c r="D19" s="546"/>
      <c r="E19" s="546"/>
      <c r="F19" s="554"/>
      <c r="G19" s="150"/>
      <c r="H19" s="150"/>
      <c r="I19" s="55"/>
      <c r="V19" s="86"/>
    </row>
    <row r="20" spans="1:24" ht="18.75" x14ac:dyDescent="0.3">
      <c r="A20" s="545" t="s">
        <v>93</v>
      </c>
      <c r="B20" s="546"/>
      <c r="C20" s="546"/>
      <c r="D20" s="546"/>
      <c r="E20" s="546"/>
      <c r="F20" s="554"/>
      <c r="G20" s="150"/>
      <c r="H20" s="150"/>
      <c r="I20" s="55"/>
      <c r="V20" s="86"/>
    </row>
    <row r="21" spans="1:24" ht="18.75" x14ac:dyDescent="0.3">
      <c r="A21" s="138"/>
      <c r="B21" s="138" t="s">
        <v>86</v>
      </c>
      <c r="C21" s="138"/>
      <c r="D21" s="138"/>
      <c r="E21" s="138"/>
      <c r="F21" s="154" t="s">
        <v>67</v>
      </c>
      <c r="G21" s="152" t="s">
        <v>83</v>
      </c>
      <c r="H21" s="156"/>
      <c r="I21" s="57"/>
      <c r="J21" s="549" t="s">
        <v>110</v>
      </c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3"/>
      <c r="V21" s="84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4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84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85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85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545" t="s">
        <v>81</v>
      </c>
      <c r="B24" s="546"/>
      <c r="C24" s="546"/>
      <c r="D24" s="546"/>
      <c r="E24" s="546"/>
      <c r="F24" s="554"/>
      <c r="G24" s="112"/>
      <c r="H24" s="150"/>
      <c r="I24" s="55"/>
      <c r="V24" s="86"/>
    </row>
    <row r="25" spans="1:24" ht="18.75" x14ac:dyDescent="0.3">
      <c r="A25" s="545" t="s">
        <v>214</v>
      </c>
      <c r="B25" s="546"/>
      <c r="C25" s="546"/>
      <c r="D25" s="546"/>
      <c r="E25" s="546"/>
      <c r="F25" s="554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212</v>
      </c>
      <c r="C26" s="138" t="s">
        <v>124</v>
      </c>
      <c r="D26" s="138" t="s">
        <v>213</v>
      </c>
      <c r="E26" s="138" t="s">
        <v>149</v>
      </c>
      <c r="F26" s="154" t="s">
        <v>87</v>
      </c>
      <c r="G26" s="155" t="s">
        <v>92</v>
      </c>
      <c r="H26" s="156"/>
      <c r="I26" s="57"/>
      <c r="J26" s="549" t="s">
        <v>140</v>
      </c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3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5.75" x14ac:dyDescent="0.25">
      <c r="A28" s="50">
        <v>15</v>
      </c>
      <c r="B28" s="50" t="s">
        <v>164</v>
      </c>
      <c r="C28" s="50">
        <v>130</v>
      </c>
      <c r="D28" s="50">
        <v>200</v>
      </c>
      <c r="E28" s="50">
        <v>0</v>
      </c>
      <c r="F28" s="85">
        <f>SUM(A28:E28)</f>
        <v>345</v>
      </c>
      <c r="G28" s="157"/>
      <c r="H28" s="74"/>
      <c r="I28" s="51"/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85">
        <f>SUM(J28:U28)</f>
        <v>0</v>
      </c>
      <c r="W28" s="66">
        <f>+X28-V28</f>
        <v>24</v>
      </c>
      <c r="X28" s="67">
        <v>24</v>
      </c>
    </row>
    <row r="29" spans="1:24" ht="16.5" thickBot="1" x14ac:dyDescent="0.3">
      <c r="A29" s="51"/>
      <c r="B29" s="51"/>
      <c r="C29" s="51"/>
      <c r="D29" s="51"/>
      <c r="E29" s="51"/>
      <c r="F29" s="74"/>
      <c r="G29" s="74"/>
      <c r="H29" s="74"/>
      <c r="I29" s="51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362">
        <f>+'0097'!A28</f>
        <v>0</v>
      </c>
      <c r="B30" s="362"/>
      <c r="C30" s="362"/>
      <c r="D30" s="362"/>
      <c r="E30" s="362"/>
      <c r="F30" s="363">
        <f>+F23+F17+F12+F7</f>
        <v>845</v>
      </c>
      <c r="G30" s="363">
        <f>+V23+V17+V12+V7</f>
        <v>90</v>
      </c>
      <c r="H30" s="74"/>
      <c r="I30" s="51"/>
      <c r="J30" s="54"/>
      <c r="K30" s="162">
        <f>+F28</f>
        <v>345</v>
      </c>
      <c r="L30" s="163">
        <f>+V28</f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74"/>
      <c r="W30" s="340"/>
      <c r="X30" s="28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+G23+G17+G12+G7</f>
        <v>0</v>
      </c>
      <c r="G31" s="128"/>
      <c r="H31" s="128"/>
      <c r="I31" s="60"/>
      <c r="K31" s="166">
        <f>+G28</f>
        <v>0</v>
      </c>
      <c r="L31" s="167">
        <f>+W28</f>
        <v>24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+W23+W17+W12+W7</f>
        <v>0</v>
      </c>
      <c r="G32" s="130"/>
      <c r="H32" s="130"/>
    </row>
    <row r="33" spans="1:24" ht="18.75" x14ac:dyDescent="0.3">
      <c r="A33" s="545" t="s">
        <v>81</v>
      </c>
      <c r="B33" s="546"/>
      <c r="C33" s="546"/>
      <c r="D33" s="546"/>
      <c r="E33" s="546"/>
      <c r="F33" s="554"/>
      <c r="G33" s="112"/>
      <c r="H33" s="150"/>
      <c r="I33" s="55"/>
      <c r="V33" s="86"/>
      <c r="X33" s="380"/>
    </row>
    <row r="34" spans="1:24" ht="18.75" x14ac:dyDescent="0.3">
      <c r="A34" s="545" t="s">
        <v>199</v>
      </c>
      <c r="B34" s="546"/>
      <c r="C34" s="546"/>
      <c r="D34" s="546"/>
      <c r="E34" s="546"/>
      <c r="F34" s="554"/>
      <c r="G34" s="112"/>
      <c r="H34" s="150"/>
      <c r="I34" s="55"/>
      <c r="V34" s="86"/>
      <c r="X34" s="380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549" t="s">
        <v>198</v>
      </c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3"/>
      <c r="V35" s="84" t="s">
        <v>87</v>
      </c>
      <c r="W35" s="73" t="s">
        <v>92</v>
      </c>
      <c r="X35" s="380"/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  <c r="X36" s="380"/>
    </row>
    <row r="37" spans="1:24" ht="15.75" x14ac:dyDescent="0.25">
      <c r="A37" s="50"/>
      <c r="B37" s="50"/>
      <c r="C37" s="50"/>
      <c r="D37" s="50"/>
      <c r="E37" s="50">
        <v>0</v>
      </c>
      <c r="F37" s="85">
        <f>SUM(A37:E37)</f>
        <v>0</v>
      </c>
      <c r="G37" s="157"/>
      <c r="H37" s="74"/>
      <c r="I37" s="51"/>
      <c r="J37" s="507">
        <v>0</v>
      </c>
      <c r="K37" s="507">
        <v>0</v>
      </c>
      <c r="L37" s="507">
        <v>0</v>
      </c>
      <c r="M37" s="507">
        <v>0</v>
      </c>
      <c r="N37" s="507">
        <v>0</v>
      </c>
      <c r="O37" s="507">
        <v>0</v>
      </c>
      <c r="P37" s="507">
        <v>0</v>
      </c>
      <c r="Q37" s="507">
        <v>0</v>
      </c>
      <c r="R37" s="507">
        <v>0</v>
      </c>
      <c r="S37" s="507">
        <v>0</v>
      </c>
      <c r="T37" s="507">
        <v>0</v>
      </c>
      <c r="U37" s="507">
        <v>0</v>
      </c>
      <c r="V37" s="85">
        <f>SUM(J37:U37)</f>
        <v>0</v>
      </c>
      <c r="W37" s="66">
        <f>+X37-V37</f>
        <v>24</v>
      </c>
      <c r="X37" s="380">
        <v>24</v>
      </c>
    </row>
    <row r="38" spans="1:24" ht="18.75" x14ac:dyDescent="0.3">
      <c r="A38" s="545" t="s">
        <v>81</v>
      </c>
      <c r="B38" s="546"/>
      <c r="C38" s="546"/>
      <c r="D38" s="546"/>
      <c r="E38" s="546"/>
      <c r="F38" s="554"/>
      <c r="G38" s="112"/>
      <c r="H38" s="150"/>
      <c r="I38" s="55"/>
      <c r="V38" s="86"/>
      <c r="X38" s="380"/>
    </row>
    <row r="39" spans="1:24" ht="18.75" x14ac:dyDescent="0.3">
      <c r="A39" s="545" t="s">
        <v>251</v>
      </c>
      <c r="B39" s="546"/>
      <c r="C39" s="546"/>
      <c r="D39" s="546"/>
      <c r="E39" s="546"/>
      <c r="F39" s="554"/>
      <c r="G39" s="112"/>
      <c r="H39" s="150"/>
      <c r="I39" s="55"/>
      <c r="V39" s="86"/>
      <c r="X39" s="380"/>
    </row>
    <row r="40" spans="1:24" ht="18.75" x14ac:dyDescent="0.3">
      <c r="A40" s="138" t="s">
        <v>151</v>
      </c>
      <c r="B40" s="138"/>
      <c r="C40" s="138"/>
      <c r="D40" s="138"/>
      <c r="E40" s="138" t="s">
        <v>149</v>
      </c>
      <c r="F40" s="154" t="s">
        <v>87</v>
      </c>
      <c r="G40" s="155" t="s">
        <v>92</v>
      </c>
      <c r="H40" s="156"/>
      <c r="I40" s="57"/>
      <c r="J40" s="549" t="s">
        <v>237</v>
      </c>
      <c r="K40" s="550"/>
      <c r="L40" s="550"/>
      <c r="M40" s="550"/>
      <c r="N40" s="550"/>
      <c r="O40" s="550"/>
      <c r="P40" s="550"/>
      <c r="Q40" s="550"/>
      <c r="R40" s="550"/>
      <c r="S40" s="550"/>
      <c r="T40" s="550"/>
      <c r="U40" s="553"/>
      <c r="V40" s="84" t="s">
        <v>87</v>
      </c>
      <c r="W40" s="73" t="s">
        <v>92</v>
      </c>
      <c r="X40" s="380"/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  <c r="X41" s="380"/>
    </row>
    <row r="42" spans="1:24" ht="15.75" x14ac:dyDescent="0.25">
      <c r="A42" s="50"/>
      <c r="B42" s="50"/>
      <c r="C42" s="50"/>
      <c r="D42" s="50"/>
      <c r="E42" s="50">
        <v>0</v>
      </c>
      <c r="F42" s="85">
        <f>SUM(A42:E42)</f>
        <v>0</v>
      </c>
      <c r="G42" s="157"/>
      <c r="H42" s="74"/>
      <c r="I42" s="51"/>
      <c r="J42" s="507">
        <v>0</v>
      </c>
      <c r="K42" s="507">
        <v>0</v>
      </c>
      <c r="L42" s="507">
        <v>0</v>
      </c>
      <c r="M42" s="507">
        <v>0</v>
      </c>
      <c r="N42" s="507">
        <v>0</v>
      </c>
      <c r="O42" s="507">
        <v>0</v>
      </c>
      <c r="P42" s="507">
        <v>0</v>
      </c>
      <c r="Q42" s="507">
        <v>0</v>
      </c>
      <c r="R42" s="507">
        <v>0</v>
      </c>
      <c r="S42" s="507">
        <v>0</v>
      </c>
      <c r="T42" s="507">
        <v>0</v>
      </c>
      <c r="U42" s="507">
        <v>0</v>
      </c>
      <c r="V42" s="85">
        <f>SUM(J42:U42)</f>
        <v>0</v>
      </c>
      <c r="W42" s="66">
        <f>+X42-V42</f>
        <v>24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9" t="s">
        <v>322</v>
      </c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3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4">
    <mergeCell ref="A44:E44"/>
    <mergeCell ref="J45:U45"/>
    <mergeCell ref="A38:F38"/>
    <mergeCell ref="A39:F39"/>
    <mergeCell ref="J40:U40"/>
    <mergeCell ref="A3:F3"/>
    <mergeCell ref="A4:F4"/>
    <mergeCell ref="A8:F8"/>
    <mergeCell ref="A9:F9"/>
    <mergeCell ref="A2:F2"/>
    <mergeCell ref="A33:F33"/>
    <mergeCell ref="A34:F34"/>
    <mergeCell ref="J35:U35"/>
    <mergeCell ref="J4:U4"/>
    <mergeCell ref="J10:U10"/>
    <mergeCell ref="J15:U15"/>
    <mergeCell ref="J21:U21"/>
    <mergeCell ref="J26:U26"/>
    <mergeCell ref="A25:F25"/>
    <mergeCell ref="A24:F24"/>
    <mergeCell ref="A13:F13"/>
    <mergeCell ref="A14:F14"/>
    <mergeCell ref="A19:F19"/>
    <mergeCell ref="A20:F20"/>
  </mergeCells>
  <pageMargins left="0.7" right="0.7" top="0.75" bottom="0.75" header="0.3" footer="0.3"/>
  <pageSetup paperSize="9" orientation="portrait" verticalDpi="0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X48"/>
  <sheetViews>
    <sheetView workbookViewId="0">
      <pane ySplit="2" topLeftCell="A32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1">
        <v>99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48" t="s">
        <v>301</v>
      </c>
      <c r="B2" s="548"/>
      <c r="C2" s="548"/>
      <c r="D2" s="548"/>
      <c r="E2" s="548"/>
      <c r="F2" s="548"/>
      <c r="G2" s="356"/>
      <c r="H2" s="356"/>
      <c r="I2" s="344"/>
      <c r="V2" s="61"/>
      <c r="W2" s="62"/>
      <c r="X2" s="63"/>
    </row>
    <row r="3" spans="1:24" s="40" customFormat="1" ht="18.75" x14ac:dyDescent="0.3">
      <c r="A3" s="549" t="s">
        <v>81</v>
      </c>
      <c r="B3" s="550"/>
      <c r="C3" s="550"/>
      <c r="D3" s="550"/>
      <c r="E3" s="550"/>
      <c r="F3" s="553"/>
      <c r="G3" s="146"/>
      <c r="H3" s="146"/>
      <c r="I3" s="42"/>
      <c r="V3" s="61"/>
      <c r="W3" s="62"/>
      <c r="X3" s="63"/>
    </row>
    <row r="4" spans="1:24" s="43" customFormat="1" ht="18.75" x14ac:dyDescent="0.3">
      <c r="A4" s="549" t="s">
        <v>68</v>
      </c>
      <c r="B4" s="550"/>
      <c r="C4" s="550"/>
      <c r="D4" s="550"/>
      <c r="E4" s="550"/>
      <c r="F4" s="553"/>
      <c r="G4" s="146"/>
      <c r="H4" s="146"/>
      <c r="I4" s="42"/>
      <c r="J4" s="549" t="s">
        <v>107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3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152" t="s">
        <v>83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85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545" t="s">
        <v>81</v>
      </c>
      <c r="B8" s="546"/>
      <c r="C8" s="546"/>
      <c r="D8" s="546"/>
      <c r="E8" s="546"/>
      <c r="F8" s="554"/>
      <c r="G8" s="150"/>
      <c r="H8" s="150"/>
      <c r="I8" s="55"/>
      <c r="V8" s="87"/>
      <c r="W8" s="72"/>
      <c r="X8" s="65"/>
    </row>
    <row r="9" spans="1:24" s="43" customFormat="1" ht="18.75" x14ac:dyDescent="0.3">
      <c r="A9" s="545" t="s">
        <v>82</v>
      </c>
      <c r="B9" s="546"/>
      <c r="C9" s="546"/>
      <c r="D9" s="546"/>
      <c r="E9" s="546"/>
      <c r="F9" s="554"/>
      <c r="G9" s="150"/>
      <c r="H9" s="150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1" t="s">
        <v>67</v>
      </c>
      <c r="G10" s="152" t="s">
        <v>83</v>
      </c>
      <c r="H10" s="153"/>
      <c r="I10" s="56"/>
      <c r="J10" s="549" t="s">
        <v>108</v>
      </c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3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4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85">
        <v>0</v>
      </c>
      <c r="G12" s="157">
        <f>+H12-F12</f>
        <v>700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88">
        <f>SUM(J12:U12)</f>
        <v>24</v>
      </c>
      <c r="W12" s="68">
        <f>+X12-V12</f>
        <v>0</v>
      </c>
      <c r="X12" s="69">
        <v>24</v>
      </c>
    </row>
    <row r="13" spans="1:24" x14ac:dyDescent="0.25">
      <c r="V13" s="86"/>
    </row>
    <row r="14" spans="1:24" ht="18.75" x14ac:dyDescent="0.3">
      <c r="A14" s="545" t="s">
        <v>81</v>
      </c>
      <c r="B14" s="546"/>
      <c r="C14" s="546"/>
      <c r="D14" s="546"/>
      <c r="E14" s="546"/>
      <c r="F14" s="554"/>
      <c r="G14" s="150"/>
      <c r="H14" s="150"/>
      <c r="I14" s="55"/>
      <c r="V14" s="86"/>
    </row>
    <row r="15" spans="1:24" ht="18.75" x14ac:dyDescent="0.3">
      <c r="A15" s="545" t="s">
        <v>91</v>
      </c>
      <c r="B15" s="546"/>
      <c r="C15" s="546"/>
      <c r="D15" s="546"/>
      <c r="E15" s="546"/>
      <c r="F15" s="554"/>
      <c r="G15" s="150"/>
      <c r="H15" s="150"/>
      <c r="I15" s="55"/>
      <c r="V15" s="86"/>
    </row>
    <row r="16" spans="1:24" ht="18.75" x14ac:dyDescent="0.3">
      <c r="A16" s="138" t="s">
        <v>85</v>
      </c>
      <c r="B16" s="138" t="s">
        <v>86</v>
      </c>
      <c r="C16" s="138"/>
      <c r="D16" s="138"/>
      <c r="E16" s="138"/>
      <c r="F16" s="154" t="s">
        <v>67</v>
      </c>
      <c r="G16" s="152" t="s">
        <v>83</v>
      </c>
      <c r="H16" s="156"/>
      <c r="I16" s="57"/>
      <c r="J16" s="549" t="s">
        <v>109</v>
      </c>
      <c r="K16" s="550"/>
      <c r="L16" s="550"/>
      <c r="M16" s="550"/>
      <c r="N16" s="550"/>
      <c r="O16" s="550"/>
      <c r="P16" s="550"/>
      <c r="Q16" s="550"/>
      <c r="R16" s="550"/>
      <c r="S16" s="550"/>
      <c r="T16" s="550"/>
      <c r="U16" s="553"/>
      <c r="V16" s="84" t="s">
        <v>87</v>
      </c>
      <c r="W16" s="73" t="s">
        <v>92</v>
      </c>
    </row>
    <row r="17" spans="1:24" x14ac:dyDescent="0.25">
      <c r="A17" s="138" t="s">
        <v>88</v>
      </c>
      <c r="B17" s="138" t="s">
        <v>89</v>
      </c>
      <c r="C17" s="138" t="s">
        <v>90</v>
      </c>
      <c r="D17" s="138"/>
      <c r="E17" s="138"/>
      <c r="F17" s="154"/>
      <c r="G17" s="155" t="s">
        <v>84</v>
      </c>
      <c r="H17" s="156"/>
      <c r="I17" s="57"/>
      <c r="J17" s="46" t="s">
        <v>95</v>
      </c>
      <c r="K17" s="46" t="s">
        <v>96</v>
      </c>
      <c r="L17" s="46" t="s">
        <v>97</v>
      </c>
      <c r="M17" s="46" t="s">
        <v>98</v>
      </c>
      <c r="N17" s="46" t="s">
        <v>99</v>
      </c>
      <c r="O17" s="46" t="s">
        <v>100</v>
      </c>
      <c r="P17" s="46" t="s">
        <v>101</v>
      </c>
      <c r="Q17" s="46" t="s">
        <v>102</v>
      </c>
      <c r="R17" s="47" t="s">
        <v>103</v>
      </c>
      <c r="S17" s="46" t="s">
        <v>104</v>
      </c>
      <c r="T17" s="47" t="s">
        <v>105</v>
      </c>
      <c r="U17" s="46" t="s">
        <v>106</v>
      </c>
      <c r="V17" s="84"/>
      <c r="W17" s="66" t="s">
        <v>84</v>
      </c>
    </row>
    <row r="18" spans="1:24" s="52" customFormat="1" ht="15.75" x14ac:dyDescent="0.25">
      <c r="A18" s="50">
        <v>5</v>
      </c>
      <c r="B18" s="50">
        <v>15</v>
      </c>
      <c r="C18" s="50">
        <v>10</v>
      </c>
      <c r="D18" s="50"/>
      <c r="E18" s="50">
        <v>0</v>
      </c>
      <c r="F18" s="85">
        <f>SUM(A18:E18)</f>
        <v>30</v>
      </c>
      <c r="G18" s="157">
        <f>+H18-F18</f>
        <v>0</v>
      </c>
      <c r="H18" s="74">
        <v>30</v>
      </c>
      <c r="I18" s="51"/>
      <c r="J18" s="50">
        <v>2</v>
      </c>
      <c r="K18" s="50">
        <v>2</v>
      </c>
      <c r="L18" s="50">
        <v>2</v>
      </c>
      <c r="M18" s="50">
        <v>2</v>
      </c>
      <c r="N18" s="50">
        <v>2</v>
      </c>
      <c r="O18" s="50">
        <v>2</v>
      </c>
      <c r="P18" s="50">
        <v>2</v>
      </c>
      <c r="Q18" s="50">
        <v>2</v>
      </c>
      <c r="R18" s="50">
        <v>2</v>
      </c>
      <c r="S18" s="50">
        <v>2</v>
      </c>
      <c r="T18" s="50">
        <v>2</v>
      </c>
      <c r="U18" s="50">
        <v>2</v>
      </c>
      <c r="V18" s="88">
        <f>SUM(J18:U18)</f>
        <v>24</v>
      </c>
      <c r="W18" s="68">
        <f>+X18-V18</f>
        <v>0</v>
      </c>
      <c r="X18" s="69">
        <v>24</v>
      </c>
    </row>
    <row r="19" spans="1:24" ht="18.75" x14ac:dyDescent="0.3">
      <c r="A19" s="545" t="s">
        <v>81</v>
      </c>
      <c r="B19" s="546"/>
      <c r="C19" s="546"/>
      <c r="D19" s="546"/>
      <c r="E19" s="546"/>
      <c r="F19" s="554"/>
      <c r="G19" s="150"/>
      <c r="H19" s="150"/>
      <c r="I19" s="55"/>
      <c r="V19" s="86"/>
    </row>
    <row r="20" spans="1:24" ht="18.75" x14ac:dyDescent="0.3">
      <c r="A20" s="545" t="s">
        <v>93</v>
      </c>
      <c r="B20" s="546"/>
      <c r="C20" s="546"/>
      <c r="D20" s="546"/>
      <c r="E20" s="546"/>
      <c r="F20" s="554"/>
      <c r="G20" s="150"/>
      <c r="H20" s="150"/>
      <c r="I20" s="55"/>
      <c r="V20" s="86"/>
    </row>
    <row r="21" spans="1:24" ht="18.75" x14ac:dyDescent="0.3">
      <c r="A21" s="138"/>
      <c r="B21" s="138" t="s">
        <v>86</v>
      </c>
      <c r="C21" s="138"/>
      <c r="D21" s="138"/>
      <c r="E21" s="138"/>
      <c r="F21" s="154" t="s">
        <v>67</v>
      </c>
      <c r="G21" s="152" t="s">
        <v>83</v>
      </c>
      <c r="H21" s="156"/>
      <c r="I21" s="57"/>
      <c r="J21" s="549" t="s">
        <v>110</v>
      </c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3"/>
      <c r="V21" s="84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4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84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85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85">
        <v>2</v>
      </c>
      <c r="W23" s="68">
        <f>+X23-V23</f>
        <v>22</v>
      </c>
      <c r="X23" s="284">
        <v>24</v>
      </c>
    </row>
    <row r="24" spans="1:24" ht="18.75" x14ac:dyDescent="0.3">
      <c r="A24" s="545" t="s">
        <v>81</v>
      </c>
      <c r="B24" s="546"/>
      <c r="C24" s="546"/>
      <c r="D24" s="546"/>
      <c r="E24" s="546"/>
      <c r="F24" s="554"/>
      <c r="G24" s="112"/>
      <c r="H24" s="150"/>
      <c r="I24" s="55"/>
      <c r="V24" s="86"/>
    </row>
    <row r="25" spans="1:24" ht="18.75" x14ac:dyDescent="0.3">
      <c r="A25" s="545" t="s">
        <v>123</v>
      </c>
      <c r="B25" s="546"/>
      <c r="C25" s="546"/>
      <c r="D25" s="546"/>
      <c r="E25" s="546"/>
      <c r="F25" s="554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549" t="s">
        <v>140</v>
      </c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3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/>
      <c r="C28" s="50">
        <v>130</v>
      </c>
      <c r="D28" s="50">
        <v>200</v>
      </c>
      <c r="E28" s="50">
        <v>300</v>
      </c>
      <c r="F28" s="85">
        <f>SUM(A28:E28)</f>
        <v>645</v>
      </c>
      <c r="G28" s="157">
        <f>+H28-F28</f>
        <v>1050</v>
      </c>
      <c r="H28" s="74">
        <f>15+50+130+200+1300</f>
        <v>1695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s="43" customFormat="1" ht="18.75" x14ac:dyDescent="0.3">
      <c r="A29" s="355">
        <f>+'0095'!A33</f>
        <v>0</v>
      </c>
      <c r="B29" s="355"/>
      <c r="C29" s="355"/>
      <c r="D29" s="355"/>
      <c r="E29" s="355"/>
      <c r="F29" s="358">
        <f>+F23+F18+F12+F7</f>
        <v>145</v>
      </c>
      <c r="G29" s="358">
        <f>+V23+V18+V12+V7</f>
        <v>68</v>
      </c>
      <c r="H29" s="79"/>
      <c r="I29" s="78"/>
      <c r="J29" s="78"/>
      <c r="K29" s="341">
        <f>+F28</f>
        <v>645</v>
      </c>
      <c r="L29" s="273">
        <f>+V28</f>
        <v>24</v>
      </c>
      <c r="M29" s="78"/>
      <c r="N29" s="78"/>
      <c r="O29" s="78"/>
      <c r="P29" s="78"/>
      <c r="Q29" s="78"/>
      <c r="R29" s="78"/>
      <c r="S29" s="78"/>
      <c r="T29" s="78"/>
      <c r="U29" s="78"/>
      <c r="V29" s="79"/>
      <c r="W29" s="80"/>
      <c r="X29" s="361"/>
    </row>
    <row r="30" spans="1:24" ht="15.75" thickBot="1" x14ac:dyDescent="0.3">
      <c r="K30" s="164"/>
      <c r="L30" s="165"/>
    </row>
    <row r="31" spans="1:24" ht="19.5" thickBot="1" x14ac:dyDescent="0.35">
      <c r="A31" s="97" t="s">
        <v>94</v>
      </c>
      <c r="B31" s="59"/>
      <c r="C31" s="59"/>
      <c r="D31" s="59"/>
      <c r="E31" s="59"/>
      <c r="F31" s="127">
        <f>+G23+G18+G12+G7</f>
        <v>700</v>
      </c>
      <c r="G31" s="359"/>
      <c r="H31" s="359"/>
      <c r="I31" s="60"/>
      <c r="K31" s="166">
        <f>+G28</f>
        <v>1050</v>
      </c>
      <c r="L31" s="167">
        <f>+W28</f>
        <v>0</v>
      </c>
    </row>
    <row r="32" spans="1:24" ht="19.5" thickBot="1" x14ac:dyDescent="0.35">
      <c r="A32" s="97" t="s">
        <v>111</v>
      </c>
      <c r="B32" s="59"/>
      <c r="C32" s="59"/>
      <c r="D32" s="59"/>
      <c r="E32" s="59"/>
      <c r="F32" s="127">
        <f>+W23+W18+W12+W7</f>
        <v>22</v>
      </c>
      <c r="G32" s="360"/>
      <c r="H32" s="360"/>
    </row>
    <row r="33" spans="1:24" ht="18.75" x14ac:dyDescent="0.3">
      <c r="A33" s="545" t="s">
        <v>81</v>
      </c>
      <c r="B33" s="546"/>
      <c r="C33" s="546"/>
      <c r="D33" s="546"/>
      <c r="E33" s="546"/>
      <c r="F33" s="554"/>
      <c r="G33" s="112"/>
      <c r="H33" s="150"/>
      <c r="I33" s="55"/>
      <c r="V33" s="86"/>
      <c r="X33" s="380"/>
    </row>
    <row r="34" spans="1:24" ht="18.75" x14ac:dyDescent="0.3">
      <c r="A34" s="545" t="s">
        <v>195</v>
      </c>
      <c r="B34" s="546"/>
      <c r="C34" s="546"/>
      <c r="D34" s="546"/>
      <c r="E34" s="546"/>
      <c r="F34" s="554"/>
      <c r="G34" s="112"/>
      <c r="H34" s="150"/>
      <c r="I34" s="55"/>
      <c r="V34" s="86"/>
      <c r="X34" s="380"/>
    </row>
    <row r="35" spans="1:24" ht="18.75" x14ac:dyDescent="0.3">
      <c r="A35" s="138" t="s">
        <v>151</v>
      </c>
      <c r="B35" s="138"/>
      <c r="C35" s="138"/>
      <c r="D35" s="138"/>
      <c r="E35" s="138" t="s">
        <v>149</v>
      </c>
      <c r="F35" s="154" t="s">
        <v>87</v>
      </c>
      <c r="G35" s="155" t="s">
        <v>92</v>
      </c>
      <c r="H35" s="156"/>
      <c r="I35" s="57"/>
      <c r="J35" s="549" t="s">
        <v>198</v>
      </c>
      <c r="K35" s="550"/>
      <c r="L35" s="550"/>
      <c r="M35" s="550"/>
      <c r="N35" s="550"/>
      <c r="O35" s="550"/>
      <c r="P35" s="550"/>
      <c r="Q35" s="550"/>
      <c r="R35" s="550"/>
      <c r="S35" s="550"/>
      <c r="T35" s="550"/>
      <c r="U35" s="553"/>
      <c r="V35" s="84" t="s">
        <v>87</v>
      </c>
      <c r="W35" s="73" t="s">
        <v>92</v>
      </c>
      <c r="X35" s="380"/>
    </row>
    <row r="36" spans="1:24" x14ac:dyDescent="0.25">
      <c r="A36" s="138"/>
      <c r="B36" s="138"/>
      <c r="C36" s="138"/>
      <c r="D36" s="138"/>
      <c r="E36" s="138"/>
      <c r="F36" s="154"/>
      <c r="G36" s="155" t="s">
        <v>84</v>
      </c>
      <c r="H36" s="156"/>
      <c r="I36" s="57"/>
      <c r="J36" s="46" t="s">
        <v>95</v>
      </c>
      <c r="K36" s="46" t="s">
        <v>96</v>
      </c>
      <c r="L36" s="46" t="s">
        <v>97</v>
      </c>
      <c r="M36" s="46" t="s">
        <v>98</v>
      </c>
      <c r="N36" s="46" t="s">
        <v>99</v>
      </c>
      <c r="O36" s="46" t="s">
        <v>100</v>
      </c>
      <c r="P36" s="46" t="s">
        <v>101</v>
      </c>
      <c r="Q36" s="46" t="s">
        <v>102</v>
      </c>
      <c r="R36" s="47" t="s">
        <v>103</v>
      </c>
      <c r="S36" s="46" t="s">
        <v>104</v>
      </c>
      <c r="T36" s="47" t="s">
        <v>105</v>
      </c>
      <c r="U36" s="46" t="s">
        <v>106</v>
      </c>
      <c r="V36" s="84"/>
      <c r="W36" s="66" t="s">
        <v>84</v>
      </c>
      <c r="X36" s="380"/>
    </row>
    <row r="37" spans="1:24" ht="15.75" x14ac:dyDescent="0.25">
      <c r="A37" s="50">
        <v>35</v>
      </c>
      <c r="B37" s="50"/>
      <c r="C37" s="50">
        <v>0</v>
      </c>
      <c r="D37" s="50"/>
      <c r="E37" s="50">
        <v>0</v>
      </c>
      <c r="F37" s="85">
        <f>SUM(A37:E37)</f>
        <v>35</v>
      </c>
      <c r="G37" s="157"/>
      <c r="H37" s="74"/>
      <c r="I37" s="51"/>
      <c r="J37" s="507">
        <v>2</v>
      </c>
      <c r="K37" s="507">
        <v>2</v>
      </c>
      <c r="L37" s="507">
        <v>2</v>
      </c>
      <c r="M37" s="507">
        <v>2</v>
      </c>
      <c r="N37" s="507">
        <v>2</v>
      </c>
      <c r="O37" s="507">
        <v>2</v>
      </c>
      <c r="P37" s="507">
        <v>2</v>
      </c>
      <c r="Q37" s="507">
        <v>2</v>
      </c>
      <c r="R37" s="507">
        <v>2</v>
      </c>
      <c r="S37" s="507">
        <v>2</v>
      </c>
      <c r="T37" s="507">
        <v>2</v>
      </c>
      <c r="U37" s="507">
        <v>2</v>
      </c>
      <c r="V37" s="85">
        <f>SUM(J37:U37)</f>
        <v>24</v>
      </c>
      <c r="W37" s="66">
        <f>+X37-V37</f>
        <v>0</v>
      </c>
      <c r="X37" s="380">
        <v>24</v>
      </c>
    </row>
    <row r="39" spans="1:24" ht="18.75" x14ac:dyDescent="0.3">
      <c r="A39" s="545" t="s">
        <v>81</v>
      </c>
      <c r="B39" s="546"/>
      <c r="C39" s="546"/>
      <c r="D39" s="546"/>
      <c r="E39" s="546"/>
      <c r="F39" s="554"/>
      <c r="G39" s="112"/>
      <c r="H39" s="150"/>
      <c r="I39" s="55"/>
      <c r="V39" s="86"/>
      <c r="X39" s="380"/>
    </row>
    <row r="40" spans="1:24" ht="18.75" x14ac:dyDescent="0.3">
      <c r="A40" s="545" t="s">
        <v>229</v>
      </c>
      <c r="B40" s="546"/>
      <c r="C40" s="546"/>
      <c r="D40" s="546"/>
      <c r="E40" s="546"/>
      <c r="F40" s="554"/>
      <c r="G40" s="112"/>
      <c r="H40" s="150"/>
      <c r="I40" s="55"/>
      <c r="V40" s="86"/>
      <c r="X40" s="380"/>
    </row>
    <row r="41" spans="1:24" ht="18.75" x14ac:dyDescent="0.3">
      <c r="A41" s="138" t="s">
        <v>151</v>
      </c>
      <c r="B41" s="138"/>
      <c r="C41" s="138"/>
      <c r="D41" s="138"/>
      <c r="E41" s="138" t="s">
        <v>295</v>
      </c>
      <c r="F41" s="154" t="s">
        <v>87</v>
      </c>
      <c r="G41" s="155" t="s">
        <v>92</v>
      </c>
      <c r="H41" s="156"/>
      <c r="I41" s="57"/>
      <c r="J41" s="549" t="s">
        <v>233</v>
      </c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3"/>
      <c r="V41" s="84" t="s">
        <v>87</v>
      </c>
      <c r="W41" s="73" t="s">
        <v>92</v>
      </c>
      <c r="X41" s="380"/>
    </row>
    <row r="42" spans="1:24" x14ac:dyDescent="0.25">
      <c r="A42" s="138"/>
      <c r="B42" s="138"/>
      <c r="C42" s="138"/>
      <c r="D42" s="138"/>
      <c r="E42" s="138"/>
      <c r="F42" s="154"/>
      <c r="G42" s="155" t="s">
        <v>84</v>
      </c>
      <c r="H42" s="156"/>
      <c r="I42" s="57"/>
      <c r="J42" s="46" t="s">
        <v>95</v>
      </c>
      <c r="K42" s="46" t="s">
        <v>96</v>
      </c>
      <c r="L42" s="46" t="s">
        <v>97</v>
      </c>
      <c r="M42" s="46" t="s">
        <v>98</v>
      </c>
      <c r="N42" s="46" t="s">
        <v>99</v>
      </c>
      <c r="O42" s="46" t="s">
        <v>100</v>
      </c>
      <c r="P42" s="46" t="s">
        <v>101</v>
      </c>
      <c r="Q42" s="46" t="s">
        <v>102</v>
      </c>
      <c r="R42" s="47" t="s">
        <v>103</v>
      </c>
      <c r="S42" s="46" t="s">
        <v>104</v>
      </c>
      <c r="T42" s="47" t="s">
        <v>105</v>
      </c>
      <c r="U42" s="46" t="s">
        <v>106</v>
      </c>
      <c r="V42" s="84"/>
      <c r="W42" s="66" t="s">
        <v>84</v>
      </c>
      <c r="X42" s="380"/>
    </row>
    <row r="43" spans="1:24" ht="15.75" x14ac:dyDescent="0.25">
      <c r="A43" s="50">
        <v>30</v>
      </c>
      <c r="B43" s="50"/>
      <c r="C43" s="50">
        <v>0</v>
      </c>
      <c r="D43" s="50"/>
      <c r="E43" s="50">
        <v>500</v>
      </c>
      <c r="F43" s="85">
        <f>SUM(A43:E43)</f>
        <v>530</v>
      </c>
      <c r="G43" s="157"/>
      <c r="H43" s="74"/>
      <c r="I43" s="51"/>
      <c r="J43" s="507">
        <v>2</v>
      </c>
      <c r="K43" s="507">
        <v>2</v>
      </c>
      <c r="L43" s="507">
        <v>2</v>
      </c>
      <c r="M43" s="507">
        <v>2</v>
      </c>
      <c r="N43" s="507">
        <v>2</v>
      </c>
      <c r="O43" s="507">
        <v>2</v>
      </c>
      <c r="P43" s="507">
        <v>0</v>
      </c>
      <c r="Q43" s="507">
        <v>0</v>
      </c>
      <c r="R43" s="507">
        <v>0</v>
      </c>
      <c r="S43" s="507">
        <v>0</v>
      </c>
      <c r="T43" s="507">
        <v>0</v>
      </c>
      <c r="U43" s="507">
        <v>0</v>
      </c>
      <c r="V43" s="85">
        <f>SUM(J43:U43)</f>
        <v>12</v>
      </c>
      <c r="W43" s="66">
        <f>+X43-V43</f>
        <v>12</v>
      </c>
      <c r="X43" s="380">
        <v>24</v>
      </c>
    </row>
    <row r="45" spans="1:24" customFormat="1" ht="18.75" x14ac:dyDescent="0.3">
      <c r="A45" s="545" t="s">
        <v>325</v>
      </c>
      <c r="B45" s="546"/>
      <c r="C45" s="546"/>
      <c r="D45" s="546"/>
      <c r="E45" s="546"/>
      <c r="F45" s="111"/>
      <c r="G45" s="112"/>
      <c r="H45" s="150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70"/>
      <c r="W45" s="71"/>
      <c r="X45" s="380"/>
    </row>
    <row r="46" spans="1:24" customFormat="1" ht="18.75" x14ac:dyDescent="0.3">
      <c r="A46" s="138" t="s">
        <v>151</v>
      </c>
      <c r="B46" s="138"/>
      <c r="C46" s="138"/>
      <c r="D46" s="138" t="s">
        <v>326</v>
      </c>
      <c r="E46" s="138"/>
      <c r="F46" s="154" t="s">
        <v>87</v>
      </c>
      <c r="G46" s="155" t="s">
        <v>92</v>
      </c>
      <c r="H46" s="156"/>
      <c r="I46" s="49"/>
      <c r="J46" s="549" t="s">
        <v>322</v>
      </c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3"/>
      <c r="V46" s="84" t="s">
        <v>87</v>
      </c>
      <c r="W46" s="73" t="s">
        <v>92</v>
      </c>
      <c r="X46" s="380"/>
    </row>
    <row r="47" spans="1:24" customFormat="1" x14ac:dyDescent="0.25">
      <c r="A47" s="138"/>
      <c r="B47" s="138"/>
      <c r="C47" s="138"/>
      <c r="D47" s="138"/>
      <c r="E47" s="138"/>
      <c r="F47" s="154"/>
      <c r="G47" s="155" t="s">
        <v>84</v>
      </c>
      <c r="H47" s="156"/>
      <c r="I47" s="49"/>
      <c r="J47" s="46" t="s">
        <v>95</v>
      </c>
      <c r="K47" s="46" t="s">
        <v>96</v>
      </c>
      <c r="L47" s="46" t="s">
        <v>97</v>
      </c>
      <c r="M47" s="46" t="s">
        <v>98</v>
      </c>
      <c r="N47" s="46" t="s">
        <v>99</v>
      </c>
      <c r="O47" s="46" t="s">
        <v>100</v>
      </c>
      <c r="P47" s="46" t="s">
        <v>101</v>
      </c>
      <c r="Q47" s="46" t="s">
        <v>102</v>
      </c>
      <c r="R47" s="47" t="s">
        <v>103</v>
      </c>
      <c r="S47" s="46" t="s">
        <v>104</v>
      </c>
      <c r="T47" s="47" t="s">
        <v>105</v>
      </c>
      <c r="U47" s="46" t="s">
        <v>106</v>
      </c>
      <c r="V47" s="84"/>
      <c r="W47" s="66" t="s">
        <v>84</v>
      </c>
      <c r="X47" s="380"/>
    </row>
    <row r="48" spans="1:24" customFormat="1" ht="15.75" x14ac:dyDescent="0.25">
      <c r="A48" s="50"/>
      <c r="B48" s="50">
        <v>0</v>
      </c>
      <c r="C48" s="50"/>
      <c r="D48" s="50">
        <v>0</v>
      </c>
      <c r="E48" s="50"/>
      <c r="F48" s="85"/>
      <c r="G48" s="157"/>
      <c r="H48" s="74"/>
      <c r="I48" s="49"/>
      <c r="J48" s="507">
        <v>0</v>
      </c>
      <c r="K48" s="507">
        <v>0</v>
      </c>
      <c r="L48" s="507">
        <v>0</v>
      </c>
      <c r="M48" s="507">
        <v>0</v>
      </c>
      <c r="N48" s="507">
        <v>0</v>
      </c>
      <c r="O48" s="507">
        <v>0</v>
      </c>
      <c r="P48" s="507">
        <v>0</v>
      </c>
      <c r="Q48" s="507">
        <v>0</v>
      </c>
      <c r="R48" s="507">
        <v>0</v>
      </c>
      <c r="S48" s="507">
        <v>0</v>
      </c>
      <c r="T48" s="507">
        <v>0</v>
      </c>
      <c r="U48" s="507">
        <v>0</v>
      </c>
      <c r="V48" s="85">
        <f>SUM(J48:U48)</f>
        <v>0</v>
      </c>
      <c r="W48" s="66">
        <f>+X48-V48</f>
        <v>24</v>
      </c>
      <c r="X48" s="380">
        <v>24</v>
      </c>
    </row>
  </sheetData>
  <mergeCells count="24">
    <mergeCell ref="A45:E45"/>
    <mergeCell ref="J46:U46"/>
    <mergeCell ref="A2:F2"/>
    <mergeCell ref="A33:F33"/>
    <mergeCell ref="A3:F3"/>
    <mergeCell ref="A15:F15"/>
    <mergeCell ref="A20:F20"/>
    <mergeCell ref="A24:F24"/>
    <mergeCell ref="A25:F25"/>
    <mergeCell ref="A4:F4"/>
    <mergeCell ref="A8:F8"/>
    <mergeCell ref="A9:F9"/>
    <mergeCell ref="A14:F14"/>
    <mergeCell ref="A19:F19"/>
    <mergeCell ref="J4:U4"/>
    <mergeCell ref="J10:U10"/>
    <mergeCell ref="J16:U16"/>
    <mergeCell ref="J21:U21"/>
    <mergeCell ref="J26:U26"/>
    <mergeCell ref="A39:F39"/>
    <mergeCell ref="A40:F40"/>
    <mergeCell ref="J41:U41"/>
    <mergeCell ref="A34:F34"/>
    <mergeCell ref="J35:U35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X46"/>
  <sheetViews>
    <sheetView workbookViewId="0">
      <pane ySplit="2" topLeftCell="A31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0.85546875" style="132" bestFit="1" customWidth="1"/>
    <col min="7" max="7" width="9.7109375" style="132" bestFit="1" customWidth="1"/>
    <col min="8" max="8" width="10.42578125" style="132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425781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9.5" thickBot="1" x14ac:dyDescent="0.35">
      <c r="A1" s="40" t="s">
        <v>1</v>
      </c>
      <c r="B1" s="41">
        <v>100</v>
      </c>
      <c r="F1" s="61"/>
      <c r="G1" s="61"/>
      <c r="H1" s="61"/>
      <c r="V1" s="61"/>
      <c r="W1" s="62"/>
      <c r="X1" s="63"/>
    </row>
    <row r="2" spans="1:24" s="40" customFormat="1" ht="19.5" thickBot="1" x14ac:dyDescent="0.35">
      <c r="A2" s="133" t="s">
        <v>8</v>
      </c>
      <c r="B2" s="134"/>
      <c r="C2" s="134"/>
      <c r="D2" s="134"/>
      <c r="E2" s="134"/>
      <c r="F2" s="144"/>
      <c r="G2" s="276"/>
      <c r="H2" s="276"/>
      <c r="I2" s="91"/>
      <c r="V2" s="61"/>
      <c r="W2" s="62"/>
      <c r="X2" s="63"/>
    </row>
    <row r="3" spans="1:24" s="40" customFormat="1" ht="18.75" x14ac:dyDescent="0.3">
      <c r="A3" s="142" t="s">
        <v>81</v>
      </c>
      <c r="B3" s="143"/>
      <c r="C3" s="143"/>
      <c r="D3" s="143"/>
      <c r="E3" s="143"/>
      <c r="F3" s="145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02"/>
      <c r="H4" s="146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83" t="s">
        <v>87</v>
      </c>
      <c r="W4" s="64" t="s">
        <v>92</v>
      </c>
      <c r="X4" s="65"/>
    </row>
    <row r="5" spans="1:24" x14ac:dyDescent="0.25">
      <c r="A5" s="286" t="s">
        <v>69</v>
      </c>
      <c r="B5" s="286" t="s">
        <v>70</v>
      </c>
      <c r="C5" s="286" t="s">
        <v>70</v>
      </c>
      <c r="D5" s="286"/>
      <c r="E5" s="286" t="s">
        <v>69</v>
      </c>
      <c r="F5" s="294" t="s">
        <v>75</v>
      </c>
      <c r="G5" s="295" t="s">
        <v>83</v>
      </c>
      <c r="H5" s="296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286" t="s">
        <v>71</v>
      </c>
      <c r="B6" s="286" t="s">
        <v>72</v>
      </c>
      <c r="C6" s="286" t="s">
        <v>73</v>
      </c>
      <c r="D6" s="286"/>
      <c r="E6" s="286" t="s">
        <v>74</v>
      </c>
      <c r="F6" s="294" t="s">
        <v>76</v>
      </c>
      <c r="G6" s="295" t="s">
        <v>84</v>
      </c>
      <c r="H6" s="296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95">
        <v>10</v>
      </c>
      <c r="B7" s="95">
        <v>40</v>
      </c>
      <c r="C7" s="95">
        <v>40</v>
      </c>
      <c r="D7" s="95"/>
      <c r="E7" s="95">
        <v>10</v>
      </c>
      <c r="F7" s="297">
        <f>SUM(A7:E7)</f>
        <v>100</v>
      </c>
      <c r="G7" s="298">
        <f>+H7-F7</f>
        <v>0</v>
      </c>
      <c r="H7" s="299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287" t="s">
        <v>81</v>
      </c>
      <c r="B8" s="288"/>
      <c r="C8" s="288"/>
      <c r="D8" s="288"/>
      <c r="E8" s="288"/>
      <c r="F8" s="300"/>
      <c r="G8" s="122"/>
      <c r="H8" s="301"/>
      <c r="I8" s="55"/>
      <c r="V8" s="87"/>
      <c r="W8" s="72"/>
      <c r="X8" s="65"/>
    </row>
    <row r="9" spans="1:24" s="43" customFormat="1" ht="18.75" x14ac:dyDescent="0.3">
      <c r="A9" s="287" t="s">
        <v>82</v>
      </c>
      <c r="B9" s="288"/>
      <c r="C9" s="288"/>
      <c r="D9" s="288"/>
      <c r="E9" s="288"/>
      <c r="F9" s="300"/>
      <c r="G9" s="122"/>
      <c r="H9" s="301"/>
      <c r="I9" s="55"/>
      <c r="V9" s="87"/>
      <c r="W9" s="72"/>
      <c r="X9" s="65"/>
    </row>
    <row r="10" spans="1:24" ht="18.75" x14ac:dyDescent="0.3">
      <c r="A10" s="289" t="s">
        <v>77</v>
      </c>
      <c r="B10" s="289" t="s">
        <v>78</v>
      </c>
      <c r="C10" s="289" t="s">
        <v>79</v>
      </c>
      <c r="D10" s="289"/>
      <c r="E10" s="92"/>
      <c r="F10" s="302" t="s">
        <v>67</v>
      </c>
      <c r="G10" s="303" t="s">
        <v>92</v>
      </c>
      <c r="H10" s="116"/>
      <c r="I10" s="56"/>
      <c r="J10" s="547" t="s">
        <v>108</v>
      </c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84" t="s">
        <v>87</v>
      </c>
      <c r="W10" s="66" t="s">
        <v>92</v>
      </c>
    </row>
    <row r="11" spans="1:24" x14ac:dyDescent="0.25">
      <c r="A11" s="289"/>
      <c r="B11" s="289"/>
      <c r="C11" s="290" t="s">
        <v>80</v>
      </c>
      <c r="D11" s="290"/>
      <c r="E11" s="92"/>
      <c r="F11" s="304"/>
      <c r="G11" s="305" t="s">
        <v>84</v>
      </c>
      <c r="H11" s="119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95">
        <v>0</v>
      </c>
      <c r="B12" s="95">
        <v>600</v>
      </c>
      <c r="C12" s="95">
        <v>100</v>
      </c>
      <c r="D12" s="95"/>
      <c r="E12" s="94">
        <v>0</v>
      </c>
      <c r="F12" s="297">
        <f>SUM(A12:E12)</f>
        <v>700</v>
      </c>
      <c r="G12" s="298">
        <f>+H12-F12</f>
        <v>0</v>
      </c>
      <c r="H12" s="299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8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287" t="s">
        <v>81</v>
      </c>
      <c r="B13" s="288"/>
      <c r="C13" s="288"/>
      <c r="D13" s="288"/>
      <c r="E13" s="288"/>
      <c r="F13" s="300"/>
      <c r="G13" s="122"/>
      <c r="H13" s="301"/>
      <c r="I13" s="55"/>
      <c r="V13" s="86"/>
    </row>
    <row r="14" spans="1:24" ht="18.75" x14ac:dyDescent="0.3">
      <c r="A14" s="287" t="s">
        <v>91</v>
      </c>
      <c r="B14" s="288"/>
      <c r="C14" s="288"/>
      <c r="D14" s="288"/>
      <c r="E14" s="288"/>
      <c r="F14" s="300"/>
      <c r="G14" s="122"/>
      <c r="H14" s="301"/>
      <c r="I14" s="55"/>
      <c r="V14" s="86"/>
    </row>
    <row r="15" spans="1:24" ht="18.75" x14ac:dyDescent="0.3">
      <c r="A15" s="93" t="s">
        <v>85</v>
      </c>
      <c r="B15" s="93" t="s">
        <v>86</v>
      </c>
      <c r="C15" s="93"/>
      <c r="D15" s="93"/>
      <c r="E15" s="96"/>
      <c r="F15" s="306" t="s">
        <v>67</v>
      </c>
      <c r="G15" s="307" t="s">
        <v>92</v>
      </c>
      <c r="H15" s="119"/>
      <c r="I15" s="57"/>
      <c r="J15" s="547" t="s">
        <v>109</v>
      </c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84" t="s">
        <v>87</v>
      </c>
      <c r="W15" s="73" t="s">
        <v>92</v>
      </c>
    </row>
    <row r="16" spans="1:24" ht="15.75" x14ac:dyDescent="0.25">
      <c r="A16" s="93" t="s">
        <v>88</v>
      </c>
      <c r="B16" s="93" t="s">
        <v>89</v>
      </c>
      <c r="C16" s="93" t="s">
        <v>90</v>
      </c>
      <c r="D16" s="93"/>
      <c r="E16" s="96"/>
      <c r="F16" s="306"/>
      <c r="G16" s="307" t="s">
        <v>84</v>
      </c>
      <c r="H16" s="119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95">
        <v>5</v>
      </c>
      <c r="B17" s="95">
        <v>15</v>
      </c>
      <c r="C17" s="95">
        <v>10</v>
      </c>
      <c r="D17" s="95"/>
      <c r="E17" s="94">
        <v>0</v>
      </c>
      <c r="F17" s="283">
        <f>SUM(A17:E17)</f>
        <v>30</v>
      </c>
      <c r="G17" s="308">
        <f>+H17-F17</f>
        <v>0</v>
      </c>
      <c r="H17" s="299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8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287" t="s">
        <v>81</v>
      </c>
      <c r="B18" s="288"/>
      <c r="C18" s="288"/>
      <c r="D18" s="288"/>
      <c r="E18" s="288"/>
      <c r="F18" s="300"/>
      <c r="G18" s="122"/>
      <c r="H18" s="301"/>
      <c r="I18" s="55"/>
      <c r="V18" s="86"/>
    </row>
    <row r="19" spans="1:24" ht="18.75" x14ac:dyDescent="0.3">
      <c r="A19" s="287" t="s">
        <v>93</v>
      </c>
      <c r="B19" s="288"/>
      <c r="C19" s="288"/>
      <c r="D19" s="288"/>
      <c r="E19" s="288"/>
      <c r="F19" s="300"/>
      <c r="G19" s="122"/>
      <c r="H19" s="301"/>
      <c r="I19" s="55"/>
      <c r="V19" s="86"/>
    </row>
    <row r="20" spans="1:24" ht="18.75" x14ac:dyDescent="0.3">
      <c r="A20" s="93"/>
      <c r="B20" s="93" t="s">
        <v>86</v>
      </c>
      <c r="C20" s="93"/>
      <c r="D20" s="93"/>
      <c r="E20" s="96"/>
      <c r="F20" s="306" t="s">
        <v>67</v>
      </c>
      <c r="G20" s="309" t="s">
        <v>83</v>
      </c>
      <c r="H20" s="119"/>
      <c r="I20" s="57"/>
      <c r="J20" s="547" t="s">
        <v>110</v>
      </c>
      <c r="K20" s="547"/>
      <c r="L20" s="547"/>
      <c r="M20" s="547"/>
      <c r="N20" s="547"/>
      <c r="O20" s="547"/>
      <c r="P20" s="547"/>
      <c r="Q20" s="547"/>
      <c r="R20" s="547"/>
      <c r="S20" s="547"/>
      <c r="T20" s="547"/>
      <c r="U20" s="547"/>
      <c r="V20" s="84" t="s">
        <v>87</v>
      </c>
      <c r="W20" s="73" t="s">
        <v>92</v>
      </c>
    </row>
    <row r="21" spans="1:24" ht="15.75" x14ac:dyDescent="0.25">
      <c r="A21" s="93"/>
      <c r="B21" s="93" t="s">
        <v>89</v>
      </c>
      <c r="C21" s="93"/>
      <c r="D21" s="93"/>
      <c r="E21" s="96"/>
      <c r="F21" s="306"/>
      <c r="G21" s="309" t="s">
        <v>84</v>
      </c>
      <c r="H21" s="119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84"/>
      <c r="W21" s="66" t="s">
        <v>84</v>
      </c>
    </row>
    <row r="22" spans="1:24" ht="15.75" x14ac:dyDescent="0.25">
      <c r="A22" s="95">
        <v>0</v>
      </c>
      <c r="B22" s="95">
        <v>15</v>
      </c>
      <c r="C22" s="95">
        <v>0</v>
      </c>
      <c r="D22" s="95"/>
      <c r="E22" s="94">
        <v>0</v>
      </c>
      <c r="F22" s="283">
        <f>SUM(A22:E22)</f>
        <v>15</v>
      </c>
      <c r="G22" s="308">
        <f>+H22-F22</f>
        <v>0</v>
      </c>
      <c r="H22" s="299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85">
        <f>SUM(J22:U22)</f>
        <v>24</v>
      </c>
      <c r="W22" s="66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547" t="s">
        <v>140</v>
      </c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6.5" thickBot="1" x14ac:dyDescent="0.3">
      <c r="A27" s="50">
        <v>15</v>
      </c>
      <c r="B27" s="50">
        <v>50</v>
      </c>
      <c r="C27" s="50">
        <v>130</v>
      </c>
      <c r="D27" s="50">
        <v>200</v>
      </c>
      <c r="E27" s="50">
        <v>0</v>
      </c>
      <c r="F27" s="85">
        <f>SUM(A27:E27)</f>
        <v>395</v>
      </c>
      <c r="G27" s="310">
        <f>+H27-F27</f>
        <v>1300</v>
      </c>
      <c r="H27" s="74">
        <f>15+50+130+200+1300</f>
        <v>1695</v>
      </c>
      <c r="I27" s="51"/>
      <c r="J27" s="58">
        <v>2</v>
      </c>
      <c r="K27" s="58">
        <v>2</v>
      </c>
      <c r="L27" s="58">
        <v>2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85">
        <f>SUM(J27:U27)</f>
        <v>6</v>
      </c>
      <c r="W27" s="66">
        <f>+X27-V27</f>
        <v>18</v>
      </c>
      <c r="X27" s="67">
        <v>24</v>
      </c>
    </row>
    <row r="28" spans="1:24" s="40" customFormat="1" ht="19.5" thickBot="1" x14ac:dyDescent="0.35">
      <c r="A28" s="81" t="str">
        <f>+'0105'!A30</f>
        <v>TOTAL DE INGRESOS ACUMULADOS</v>
      </c>
      <c r="B28" s="82"/>
      <c r="C28" s="82"/>
      <c r="D28" s="82"/>
      <c r="E28" s="82"/>
      <c r="F28" s="311">
        <f>+F22+F17+F12+F7</f>
        <v>845</v>
      </c>
      <c r="G28" s="312">
        <f>+V22+V17+V12+V7</f>
        <v>90</v>
      </c>
      <c r="H28" s="313"/>
      <c r="I28" s="255"/>
      <c r="J28" s="255"/>
      <c r="K28" s="272">
        <f>+F27</f>
        <v>395</v>
      </c>
      <c r="L28" s="273">
        <f>+V27</f>
        <v>6</v>
      </c>
      <c r="M28" s="255"/>
      <c r="N28" s="255"/>
      <c r="O28" s="255"/>
      <c r="P28" s="255"/>
      <c r="Q28" s="255"/>
      <c r="R28" s="255"/>
      <c r="S28" s="255"/>
      <c r="T28" s="255"/>
      <c r="U28" s="255"/>
      <c r="V28" s="271"/>
      <c r="W28" s="150"/>
      <c r="X28" s="318"/>
    </row>
    <row r="29" spans="1:24" s="53" customFormat="1" ht="16.5" thickBot="1" x14ac:dyDescent="0.3">
      <c r="A29" s="97" t="s">
        <v>94</v>
      </c>
      <c r="B29" s="291"/>
      <c r="C29" s="291"/>
      <c r="D29" s="291"/>
      <c r="E29" s="291"/>
      <c r="F29" s="314">
        <f>G22+G17+G12+G7</f>
        <v>0</v>
      </c>
      <c r="G29" s="315"/>
      <c r="H29" s="315"/>
      <c r="I29" s="292"/>
      <c r="J29" s="293"/>
      <c r="K29" s="316">
        <f>+G27</f>
        <v>1300</v>
      </c>
      <c r="L29" s="317">
        <f>+W27</f>
        <v>18</v>
      </c>
      <c r="V29" s="319"/>
      <c r="W29" s="320"/>
      <c r="X29" s="69"/>
    </row>
    <row r="30" spans="1:24" s="43" customFormat="1" ht="19.5" thickBot="1" x14ac:dyDescent="0.35">
      <c r="A30" s="141" t="s">
        <v>111</v>
      </c>
      <c r="B30" s="59"/>
      <c r="C30" s="59"/>
      <c r="D30" s="59"/>
      <c r="E30" s="59"/>
      <c r="F30" s="127">
        <f>+W7+W12+W17+W22+W27</f>
        <v>18</v>
      </c>
      <c r="G30" s="130"/>
      <c r="H30" s="130"/>
      <c r="V30" s="321"/>
      <c r="W30" s="72"/>
      <c r="X30" s="65"/>
    </row>
    <row r="31" spans="1:24" ht="18.75" x14ac:dyDescent="0.3">
      <c r="A31" s="98" t="s">
        <v>81</v>
      </c>
      <c r="B31" s="99"/>
      <c r="C31" s="99"/>
      <c r="D31" s="99"/>
      <c r="E31" s="99"/>
      <c r="F31" s="111"/>
      <c r="G31" s="112"/>
      <c r="H31" s="150"/>
      <c r="I31" s="55"/>
      <c r="V31" s="86"/>
      <c r="X31" s="380"/>
    </row>
    <row r="32" spans="1:24" ht="18.75" x14ac:dyDescent="0.3">
      <c r="A32" s="98" t="s">
        <v>195</v>
      </c>
      <c r="B32" s="99"/>
      <c r="C32" s="99"/>
      <c r="D32" s="99"/>
      <c r="E32" s="99"/>
      <c r="F32" s="111"/>
      <c r="G32" s="112"/>
      <c r="H32" s="150"/>
      <c r="I32" s="55"/>
      <c r="V32" s="86"/>
      <c r="X32" s="380"/>
    </row>
    <row r="33" spans="1:24" ht="18.75" x14ac:dyDescent="0.3">
      <c r="A33" s="138" t="s">
        <v>151</v>
      </c>
      <c r="B33" s="138"/>
      <c r="C33" s="138"/>
      <c r="D33" s="138"/>
      <c r="E33" s="138" t="s">
        <v>149</v>
      </c>
      <c r="F33" s="154" t="s">
        <v>87</v>
      </c>
      <c r="G33" s="155" t="s">
        <v>92</v>
      </c>
      <c r="H33" s="156"/>
      <c r="I33" s="57"/>
      <c r="J33" s="547" t="s">
        <v>198</v>
      </c>
      <c r="K33" s="547"/>
      <c r="L33" s="547"/>
      <c r="M33" s="547"/>
      <c r="N33" s="547"/>
      <c r="O33" s="547"/>
      <c r="P33" s="547"/>
      <c r="Q33" s="547"/>
      <c r="R33" s="547"/>
      <c r="S33" s="547"/>
      <c r="T33" s="547"/>
      <c r="U33" s="547"/>
      <c r="V33" s="84" t="s">
        <v>87</v>
      </c>
      <c r="W33" s="73" t="s">
        <v>92</v>
      </c>
      <c r="X33" s="380"/>
    </row>
    <row r="34" spans="1:24" x14ac:dyDescent="0.25">
      <c r="A34" s="138"/>
      <c r="B34" s="138"/>
      <c r="C34" s="138"/>
      <c r="D34" s="138"/>
      <c r="E34" s="138"/>
      <c r="F34" s="154"/>
      <c r="G34" s="155" t="s">
        <v>84</v>
      </c>
      <c r="H34" s="156"/>
      <c r="I34" s="57"/>
      <c r="J34" s="46" t="s">
        <v>95</v>
      </c>
      <c r="K34" s="46" t="s">
        <v>96</v>
      </c>
      <c r="L34" s="46" t="s">
        <v>97</v>
      </c>
      <c r="M34" s="46" t="s">
        <v>98</v>
      </c>
      <c r="N34" s="46" t="s">
        <v>99</v>
      </c>
      <c r="O34" s="46" t="s">
        <v>100</v>
      </c>
      <c r="P34" s="46" t="s">
        <v>101</v>
      </c>
      <c r="Q34" s="46" t="s">
        <v>102</v>
      </c>
      <c r="R34" s="47" t="s">
        <v>103</v>
      </c>
      <c r="S34" s="46" t="s">
        <v>104</v>
      </c>
      <c r="T34" s="47" t="s">
        <v>105</v>
      </c>
      <c r="U34" s="46" t="s">
        <v>106</v>
      </c>
      <c r="V34" s="84"/>
      <c r="W34" s="66" t="s">
        <v>84</v>
      </c>
      <c r="X34" s="380"/>
    </row>
    <row r="35" spans="1:24" ht="15.75" x14ac:dyDescent="0.25">
      <c r="A35" s="50"/>
      <c r="B35" s="50"/>
      <c r="C35" s="50"/>
      <c r="D35" s="50">
        <v>0</v>
      </c>
      <c r="E35" s="50">
        <v>0</v>
      </c>
      <c r="F35" s="85">
        <f>SUM(A35:E35)</f>
        <v>0</v>
      </c>
      <c r="G35" s="310"/>
      <c r="H35" s="74"/>
      <c r="I35" s="51"/>
      <c r="J35" s="507"/>
      <c r="K35" s="507"/>
      <c r="L35" s="507"/>
      <c r="M35" s="507">
        <v>0</v>
      </c>
      <c r="N35" s="507">
        <v>0</v>
      </c>
      <c r="O35" s="507">
        <v>0</v>
      </c>
      <c r="P35" s="507">
        <v>0</v>
      </c>
      <c r="Q35" s="507">
        <v>0</v>
      </c>
      <c r="R35" s="507">
        <v>0</v>
      </c>
      <c r="S35" s="507">
        <v>0</v>
      </c>
      <c r="T35" s="507">
        <v>0</v>
      </c>
      <c r="U35" s="507">
        <v>0</v>
      </c>
      <c r="V35" s="85">
        <f>SUM(J35:U35)</f>
        <v>0</v>
      </c>
      <c r="W35" s="66">
        <f>+X35-V35</f>
        <v>24</v>
      </c>
      <c r="X35" s="380">
        <v>24</v>
      </c>
    </row>
    <row r="37" spans="1:24" ht="18.75" x14ac:dyDescent="0.3">
      <c r="A37" s="98" t="s">
        <v>81</v>
      </c>
      <c r="B37" s="99"/>
      <c r="C37" s="99"/>
      <c r="D37" s="99"/>
      <c r="E37" s="99"/>
      <c r="F37" s="111"/>
      <c r="G37" s="112"/>
      <c r="H37" s="150"/>
      <c r="I37" s="55"/>
      <c r="V37" s="86"/>
      <c r="X37" s="380"/>
    </row>
    <row r="38" spans="1:24" ht="18.75" x14ac:dyDescent="0.3">
      <c r="A38" s="98" t="s">
        <v>229</v>
      </c>
      <c r="B38" s="99"/>
      <c r="C38" s="99"/>
      <c r="D38" s="99"/>
      <c r="E38" s="99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547" t="s">
        <v>233</v>
      </c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 t="s">
        <v>302</v>
      </c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>
        <v>30</v>
      </c>
      <c r="B41" s="50"/>
      <c r="C41" s="50"/>
      <c r="D41" s="50">
        <v>0</v>
      </c>
      <c r="E41" s="50">
        <v>500</v>
      </c>
      <c r="F41" s="85">
        <f>SUM(A41:E41)</f>
        <v>530</v>
      </c>
      <c r="G41" s="310"/>
      <c r="H41" s="74"/>
      <c r="I41" s="51"/>
      <c r="J41" s="507"/>
      <c r="K41" s="507"/>
      <c r="L41" s="507"/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9" t="s">
        <v>322</v>
      </c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3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9">
    <mergeCell ref="A43:E43"/>
    <mergeCell ref="J44:U44"/>
    <mergeCell ref="J39:U39"/>
    <mergeCell ref="J33:U33"/>
    <mergeCell ref="J4:U4"/>
    <mergeCell ref="J20:U20"/>
    <mergeCell ref="J10:U10"/>
    <mergeCell ref="J15:U15"/>
    <mergeCell ref="J25:U25"/>
  </mergeCells>
  <pageMargins left="0.7" right="0.7" top="0.75" bottom="0.75" header="0.3" footer="0.3"/>
  <pageSetup paperSize="9" orientation="portrait" verticalDpi="0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X46"/>
  <sheetViews>
    <sheetView workbookViewId="0">
      <pane ySplit="2" topLeftCell="A33" activePane="bottomLeft" state="frozen"/>
      <selection pane="bottomLeft" activeCell="L51" sqref="L5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67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101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548" t="s">
        <v>14</v>
      </c>
      <c r="B2" s="548"/>
      <c r="C2" s="548"/>
      <c r="D2" s="548"/>
      <c r="E2" s="548"/>
      <c r="F2" s="548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549" t="s">
        <v>107</v>
      </c>
      <c r="K4" s="550"/>
      <c r="L4" s="550"/>
      <c r="M4" s="550"/>
      <c r="N4" s="550"/>
      <c r="O4" s="550"/>
      <c r="P4" s="550"/>
      <c r="Q4" s="550"/>
      <c r="R4" s="550"/>
      <c r="S4" s="550"/>
      <c r="T4" s="550"/>
      <c r="U4" s="553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155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155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85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87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1" t="s">
        <v>67</v>
      </c>
      <c r="G10" s="155" t="s">
        <v>92</v>
      </c>
      <c r="H10" s="153"/>
      <c r="I10" s="56"/>
      <c r="J10" s="549" t="s">
        <v>108</v>
      </c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3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4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400</v>
      </c>
      <c r="B12" s="50">
        <v>200</v>
      </c>
      <c r="C12" s="50">
        <v>100</v>
      </c>
      <c r="D12" s="50"/>
      <c r="E12" s="50">
        <v>0</v>
      </c>
      <c r="F12" s="85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8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545" t="s">
        <v>81</v>
      </c>
      <c r="B13" s="546"/>
      <c r="C13" s="546"/>
      <c r="D13" s="546"/>
      <c r="E13" s="546"/>
      <c r="F13" s="554"/>
      <c r="G13" s="150"/>
      <c r="H13" s="150"/>
      <c r="I13" s="55"/>
      <c r="V13" s="86"/>
    </row>
    <row r="14" spans="1:24" ht="18.75" x14ac:dyDescent="0.3">
      <c r="A14" s="545" t="s">
        <v>91</v>
      </c>
      <c r="B14" s="546"/>
      <c r="C14" s="546"/>
      <c r="D14" s="546"/>
      <c r="E14" s="546"/>
      <c r="F14" s="554"/>
      <c r="G14" s="150"/>
      <c r="H14" s="150"/>
      <c r="I14" s="55"/>
      <c r="V14" s="86"/>
    </row>
    <row r="15" spans="1:24" ht="18.75" x14ac:dyDescent="0.3">
      <c r="A15" s="138" t="s">
        <v>85</v>
      </c>
      <c r="B15" s="138" t="s">
        <v>86</v>
      </c>
      <c r="C15" s="138"/>
      <c r="D15" s="138"/>
      <c r="E15" s="138" t="s">
        <v>87</v>
      </c>
      <c r="F15" s="154" t="s">
        <v>67</v>
      </c>
      <c r="G15" s="155" t="s">
        <v>92</v>
      </c>
      <c r="H15" s="156"/>
      <c r="I15" s="57"/>
      <c r="J15" s="549" t="s">
        <v>109</v>
      </c>
      <c r="K15" s="550"/>
      <c r="L15" s="550"/>
      <c r="M15" s="550"/>
      <c r="N15" s="550"/>
      <c r="O15" s="550"/>
      <c r="P15" s="550"/>
      <c r="Q15" s="550"/>
      <c r="R15" s="550"/>
      <c r="S15" s="550"/>
      <c r="T15" s="550"/>
      <c r="U15" s="553"/>
      <c r="V15" s="84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4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85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88">
        <f>SUM(J17:U17)</f>
        <v>24</v>
      </c>
      <c r="W17" s="68">
        <f>+X17-V17</f>
        <v>0</v>
      </c>
      <c r="X17" s="69">
        <v>24</v>
      </c>
    </row>
    <row r="18" spans="1:24" x14ac:dyDescent="0.25">
      <c r="V18" s="86"/>
    </row>
    <row r="19" spans="1:24" ht="18.75" x14ac:dyDescent="0.3">
      <c r="A19" s="545" t="s">
        <v>81</v>
      </c>
      <c r="B19" s="546"/>
      <c r="C19" s="546"/>
      <c r="D19" s="546"/>
      <c r="E19" s="546"/>
      <c r="F19" s="111"/>
      <c r="G19" s="150"/>
      <c r="H19" s="150"/>
      <c r="I19" s="55"/>
      <c r="V19" s="86"/>
    </row>
    <row r="20" spans="1:24" ht="18.75" x14ac:dyDescent="0.3">
      <c r="A20" s="545" t="s">
        <v>93</v>
      </c>
      <c r="B20" s="546"/>
      <c r="C20" s="546"/>
      <c r="D20" s="546"/>
      <c r="E20" s="546"/>
      <c r="F20" s="111"/>
      <c r="G20" s="150"/>
      <c r="H20" s="150"/>
      <c r="I20" s="55"/>
      <c r="V20" s="86"/>
    </row>
    <row r="21" spans="1:24" ht="18.75" x14ac:dyDescent="0.3">
      <c r="A21" s="138"/>
      <c r="B21" s="138" t="s">
        <v>86</v>
      </c>
      <c r="C21" s="138"/>
      <c r="D21" s="138"/>
      <c r="E21" s="138"/>
      <c r="F21" s="154" t="s">
        <v>67</v>
      </c>
      <c r="G21" s="155" t="s">
        <v>92</v>
      </c>
      <c r="H21" s="156"/>
      <c r="I21" s="57"/>
      <c r="J21" s="549" t="s">
        <v>110</v>
      </c>
      <c r="K21" s="550"/>
      <c r="L21" s="550"/>
      <c r="M21" s="550"/>
      <c r="N21" s="550"/>
      <c r="O21" s="550"/>
      <c r="P21" s="550"/>
      <c r="Q21" s="550"/>
      <c r="R21" s="550"/>
      <c r="S21" s="550"/>
      <c r="T21" s="550"/>
      <c r="U21" s="553"/>
      <c r="V21" s="84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38"/>
      <c r="F22" s="154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84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50">
        <v>0</v>
      </c>
      <c r="F23" s="85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85">
        <f>SUM(J23:U23)</f>
        <v>24</v>
      </c>
      <c r="W23" s="68">
        <f>+X23-V23</f>
        <v>0</v>
      </c>
      <c r="X23" s="284">
        <v>24</v>
      </c>
    </row>
    <row r="24" spans="1:24" ht="18.75" x14ac:dyDescent="0.3">
      <c r="A24" s="545" t="s">
        <v>81</v>
      </c>
      <c r="B24" s="546"/>
      <c r="C24" s="546"/>
      <c r="D24" s="546"/>
      <c r="E24" s="546"/>
      <c r="F24" s="111"/>
      <c r="G24" s="112"/>
      <c r="H24" s="150"/>
      <c r="I24" s="55"/>
      <c r="V24" s="86"/>
    </row>
    <row r="25" spans="1:24" ht="18.75" x14ac:dyDescent="0.3">
      <c r="A25" s="545" t="s">
        <v>123</v>
      </c>
      <c r="B25" s="546"/>
      <c r="C25" s="546"/>
      <c r="D25" s="546"/>
      <c r="E25" s="546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125</v>
      </c>
      <c r="C26" s="138" t="s">
        <v>124</v>
      </c>
      <c r="D26" s="138" t="s">
        <v>155</v>
      </c>
      <c r="E26" s="138" t="s">
        <v>149</v>
      </c>
      <c r="F26" s="154" t="s">
        <v>87</v>
      </c>
      <c r="G26" s="155" t="s">
        <v>92</v>
      </c>
      <c r="H26" s="156"/>
      <c r="I26" s="57"/>
      <c r="J26" s="549" t="s">
        <v>140</v>
      </c>
      <c r="K26" s="550"/>
      <c r="L26" s="550"/>
      <c r="M26" s="550"/>
      <c r="N26" s="550"/>
      <c r="O26" s="550"/>
      <c r="P26" s="550"/>
      <c r="Q26" s="550"/>
      <c r="R26" s="550"/>
      <c r="S26" s="550"/>
      <c r="T26" s="550"/>
      <c r="U26" s="553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 t="s">
        <v>150</v>
      </c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6.5" thickBot="1" x14ac:dyDescent="0.3">
      <c r="A28" s="50">
        <v>15</v>
      </c>
      <c r="B28" s="50">
        <v>50</v>
      </c>
      <c r="C28" s="50">
        <v>406</v>
      </c>
      <c r="D28" s="50">
        <v>254</v>
      </c>
      <c r="E28" s="50">
        <v>300</v>
      </c>
      <c r="F28" s="85">
        <f>SUM(A28:E28)</f>
        <v>1025</v>
      </c>
      <c r="G28" s="157">
        <f>+H28-F28</f>
        <v>896</v>
      </c>
      <c r="H28" s="74">
        <f>15+50+356+200+1300</f>
        <v>1921</v>
      </c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ht="19.5" thickBot="1" x14ac:dyDescent="0.35">
      <c r="A29" s="362">
        <f>+'0087'!A29</f>
        <v>0</v>
      </c>
      <c r="B29" s="362"/>
      <c r="C29" s="362"/>
      <c r="D29" s="362"/>
      <c r="E29" s="362"/>
      <c r="F29" s="363">
        <f>+F23+F17+F12+F7</f>
        <v>845</v>
      </c>
      <c r="G29" s="363">
        <f>+V23+V17+V12+V7</f>
        <v>90</v>
      </c>
      <c r="H29" s="74"/>
      <c r="I29" s="51"/>
      <c r="J29" s="54"/>
      <c r="K29" s="162">
        <f>+F28</f>
        <v>1025</v>
      </c>
      <c r="L29" s="163">
        <f>+V28</f>
        <v>24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+G23+G17+G12+G7</f>
        <v>0</v>
      </c>
      <c r="G30" s="128"/>
      <c r="H30" s="128"/>
      <c r="I30" s="60"/>
      <c r="K30" s="166">
        <f>+G28</f>
        <v>896</v>
      </c>
      <c r="L30" s="167">
        <f>+W28</f>
        <v>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+W23+W17+W12+W7</f>
        <v>0</v>
      </c>
      <c r="G31" s="130"/>
      <c r="H31" s="130"/>
    </row>
    <row r="32" spans="1:24" ht="18.75" x14ac:dyDescent="0.3">
      <c r="A32" s="545" t="s">
        <v>81</v>
      </c>
      <c r="B32" s="546"/>
      <c r="C32" s="546"/>
      <c r="D32" s="546"/>
      <c r="E32" s="546"/>
      <c r="F32" s="111"/>
      <c r="G32" s="112"/>
      <c r="H32" s="150"/>
      <c r="I32" s="55"/>
      <c r="V32" s="86"/>
      <c r="X32" s="380"/>
    </row>
    <row r="33" spans="1:24" ht="18.75" x14ac:dyDescent="0.3">
      <c r="A33" s="545" t="s">
        <v>195</v>
      </c>
      <c r="B33" s="546"/>
      <c r="C33" s="546"/>
      <c r="D33" s="546"/>
      <c r="E33" s="546"/>
      <c r="F33" s="111"/>
      <c r="G33" s="112"/>
      <c r="H33" s="150"/>
      <c r="I33" s="55"/>
      <c r="V33" s="86"/>
      <c r="X33" s="380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549" t="s">
        <v>198</v>
      </c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3"/>
      <c r="V34" s="84" t="s">
        <v>87</v>
      </c>
      <c r="W34" s="73" t="s">
        <v>92</v>
      </c>
      <c r="X34" s="380"/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ht="15.75" x14ac:dyDescent="0.25">
      <c r="A36" s="50">
        <v>35</v>
      </c>
      <c r="B36" s="50"/>
      <c r="C36" s="50"/>
      <c r="D36" s="50"/>
      <c r="E36" s="50">
        <v>0</v>
      </c>
      <c r="F36" s="85">
        <f>SUM(A36:E36)</f>
        <v>35</v>
      </c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7" spans="1:24" ht="18.75" x14ac:dyDescent="0.3">
      <c r="A37" s="545" t="s">
        <v>81</v>
      </c>
      <c r="B37" s="546"/>
      <c r="C37" s="546"/>
      <c r="D37" s="546"/>
      <c r="E37" s="546"/>
      <c r="F37" s="111"/>
      <c r="G37" s="112"/>
      <c r="H37" s="150"/>
      <c r="I37" s="55"/>
      <c r="V37" s="86"/>
      <c r="X37" s="380"/>
    </row>
    <row r="38" spans="1:24" ht="18.75" x14ac:dyDescent="0.3">
      <c r="A38" s="545" t="s">
        <v>229</v>
      </c>
      <c r="B38" s="546"/>
      <c r="C38" s="546"/>
      <c r="D38" s="546"/>
      <c r="E38" s="546"/>
      <c r="F38" s="111"/>
      <c r="G38" s="112"/>
      <c r="H38" s="150"/>
      <c r="I38" s="55"/>
      <c r="V38" s="86"/>
      <c r="X38" s="380"/>
    </row>
    <row r="39" spans="1:24" ht="18.75" x14ac:dyDescent="0.3">
      <c r="A39" s="138" t="s">
        <v>151</v>
      </c>
      <c r="B39" s="138"/>
      <c r="C39" s="138"/>
      <c r="D39" s="138"/>
      <c r="E39" s="138" t="s">
        <v>149</v>
      </c>
      <c r="F39" s="154" t="s">
        <v>87</v>
      </c>
      <c r="G39" s="155" t="s">
        <v>92</v>
      </c>
      <c r="H39" s="156"/>
      <c r="I39" s="57"/>
      <c r="J39" s="549" t="s">
        <v>237</v>
      </c>
      <c r="K39" s="550"/>
      <c r="L39" s="550"/>
      <c r="M39" s="550"/>
      <c r="N39" s="550"/>
      <c r="O39" s="550"/>
      <c r="P39" s="550"/>
      <c r="Q39" s="550"/>
      <c r="R39" s="550"/>
      <c r="S39" s="550"/>
      <c r="T39" s="550"/>
      <c r="U39" s="553"/>
      <c r="V39" s="84" t="s">
        <v>87</v>
      </c>
      <c r="W39" s="73" t="s">
        <v>92</v>
      </c>
      <c r="X39" s="380"/>
    </row>
    <row r="40" spans="1:24" x14ac:dyDescent="0.25">
      <c r="A40" s="138"/>
      <c r="B40" s="138"/>
      <c r="C40" s="138"/>
      <c r="D40" s="138"/>
      <c r="E40" s="138"/>
      <c r="F40" s="154"/>
      <c r="G40" s="155" t="s">
        <v>84</v>
      </c>
      <c r="H40" s="156"/>
      <c r="I40" s="57"/>
      <c r="J40" s="46" t="s">
        <v>95</v>
      </c>
      <c r="K40" s="46" t="s">
        <v>96</v>
      </c>
      <c r="L40" s="46" t="s">
        <v>97</v>
      </c>
      <c r="M40" s="46" t="s">
        <v>98</v>
      </c>
      <c r="N40" s="46" t="s">
        <v>99</v>
      </c>
      <c r="O40" s="46" t="s">
        <v>100</v>
      </c>
      <c r="P40" s="46" t="s">
        <v>101</v>
      </c>
      <c r="Q40" s="46" t="s">
        <v>102</v>
      </c>
      <c r="R40" s="47" t="s">
        <v>103</v>
      </c>
      <c r="S40" s="46" t="s">
        <v>104</v>
      </c>
      <c r="T40" s="47" t="s">
        <v>105</v>
      </c>
      <c r="U40" s="46" t="s">
        <v>106</v>
      </c>
      <c r="V40" s="84"/>
      <c r="W40" s="66" t="s">
        <v>84</v>
      </c>
      <c r="X40" s="380"/>
    </row>
    <row r="41" spans="1:24" ht="15.75" x14ac:dyDescent="0.25">
      <c r="A41" s="50"/>
      <c r="B41" s="50"/>
      <c r="C41" s="50"/>
      <c r="D41" s="50"/>
      <c r="E41" s="50">
        <v>0</v>
      </c>
      <c r="F41" s="85">
        <f>SUM(A41:E41)</f>
        <v>0</v>
      </c>
      <c r="G41" s="157"/>
      <c r="H41" s="74"/>
      <c r="I41" s="51"/>
      <c r="J41" s="507">
        <v>0</v>
      </c>
      <c r="K41" s="507">
        <v>0</v>
      </c>
      <c r="L41" s="507">
        <v>0</v>
      </c>
      <c r="M41" s="507">
        <v>0</v>
      </c>
      <c r="N41" s="507">
        <v>0</v>
      </c>
      <c r="O41" s="507">
        <v>0</v>
      </c>
      <c r="P41" s="507">
        <v>0</v>
      </c>
      <c r="Q41" s="507">
        <v>0</v>
      </c>
      <c r="R41" s="507">
        <v>0</v>
      </c>
      <c r="S41" s="507">
        <v>0</v>
      </c>
      <c r="T41" s="507">
        <v>0</v>
      </c>
      <c r="U41" s="507">
        <v>0</v>
      </c>
      <c r="V41" s="85">
        <f>SUM(J41:U41)</f>
        <v>0</v>
      </c>
      <c r="W41" s="66">
        <f>+X41-V41</f>
        <v>24</v>
      </c>
      <c r="X41" s="380">
        <v>24</v>
      </c>
    </row>
    <row r="43" spans="1:24" customFormat="1" ht="18.75" x14ac:dyDescent="0.3">
      <c r="A43" s="545" t="s">
        <v>325</v>
      </c>
      <c r="B43" s="546"/>
      <c r="C43" s="546"/>
      <c r="D43" s="546"/>
      <c r="E43" s="546"/>
      <c r="F43" s="111"/>
      <c r="G43" s="112"/>
      <c r="H43" s="1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70"/>
      <c r="W43" s="71"/>
      <c r="X43" s="380"/>
    </row>
    <row r="44" spans="1:24" customFormat="1" ht="18.75" x14ac:dyDescent="0.3">
      <c r="A44" s="138" t="s">
        <v>151</v>
      </c>
      <c r="B44" s="138"/>
      <c r="C44" s="138"/>
      <c r="D44" s="138" t="s">
        <v>326</v>
      </c>
      <c r="E44" s="138"/>
      <c r="F44" s="154" t="s">
        <v>87</v>
      </c>
      <c r="G44" s="155" t="s">
        <v>92</v>
      </c>
      <c r="H44" s="156"/>
      <c r="I44" s="49"/>
      <c r="J44" s="549" t="s">
        <v>322</v>
      </c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3"/>
      <c r="V44" s="84" t="s">
        <v>87</v>
      </c>
      <c r="W44" s="73" t="s">
        <v>92</v>
      </c>
      <c r="X44" s="380"/>
    </row>
    <row r="45" spans="1:24" customFormat="1" x14ac:dyDescent="0.25">
      <c r="A45" s="138"/>
      <c r="B45" s="138"/>
      <c r="C45" s="138"/>
      <c r="D45" s="138"/>
      <c r="E45" s="138"/>
      <c r="F45" s="154"/>
      <c r="G45" s="155" t="s">
        <v>84</v>
      </c>
      <c r="H45" s="156"/>
      <c r="I45" s="49"/>
      <c r="J45" s="46" t="s">
        <v>95</v>
      </c>
      <c r="K45" s="46" t="s">
        <v>96</v>
      </c>
      <c r="L45" s="46" t="s">
        <v>97</v>
      </c>
      <c r="M45" s="46" t="s">
        <v>98</v>
      </c>
      <c r="N45" s="46" t="s">
        <v>99</v>
      </c>
      <c r="O45" s="46" t="s">
        <v>100</v>
      </c>
      <c r="P45" s="46" t="s">
        <v>101</v>
      </c>
      <c r="Q45" s="46" t="s">
        <v>102</v>
      </c>
      <c r="R45" s="47" t="s">
        <v>103</v>
      </c>
      <c r="S45" s="46" t="s">
        <v>104</v>
      </c>
      <c r="T45" s="47" t="s">
        <v>105</v>
      </c>
      <c r="U45" s="46" t="s">
        <v>106</v>
      </c>
      <c r="V45" s="84"/>
      <c r="W45" s="66" t="s">
        <v>84</v>
      </c>
      <c r="X45" s="380"/>
    </row>
    <row r="46" spans="1:24" customFormat="1" ht="15.75" x14ac:dyDescent="0.25">
      <c r="A46" s="50"/>
      <c r="B46" s="50">
        <v>0</v>
      </c>
      <c r="C46" s="50"/>
      <c r="D46" s="50">
        <v>0</v>
      </c>
      <c r="E46" s="50"/>
      <c r="F46" s="85"/>
      <c r="G46" s="157"/>
      <c r="H46" s="74"/>
      <c r="I46" s="49"/>
      <c r="J46" s="507">
        <v>0</v>
      </c>
      <c r="K46" s="507">
        <v>0</v>
      </c>
      <c r="L46" s="507">
        <v>0</v>
      </c>
      <c r="M46" s="507">
        <v>0</v>
      </c>
      <c r="N46" s="507">
        <v>0</v>
      </c>
      <c r="O46" s="507">
        <v>0</v>
      </c>
      <c r="P46" s="507">
        <v>0</v>
      </c>
      <c r="Q46" s="507">
        <v>0</v>
      </c>
      <c r="R46" s="507">
        <v>0</v>
      </c>
      <c r="S46" s="507">
        <v>0</v>
      </c>
      <c r="T46" s="507">
        <v>0</v>
      </c>
      <c r="U46" s="507">
        <v>0</v>
      </c>
      <c r="V46" s="85">
        <f>SUM(J46:U46)</f>
        <v>0</v>
      </c>
      <c r="W46" s="66">
        <f>+X46-V46</f>
        <v>24</v>
      </c>
      <c r="X46" s="380">
        <v>24</v>
      </c>
    </row>
  </sheetData>
  <mergeCells count="20">
    <mergeCell ref="A43:E43"/>
    <mergeCell ref="J44:U44"/>
    <mergeCell ref="J26:U26"/>
    <mergeCell ref="A24:E24"/>
    <mergeCell ref="A25:E25"/>
    <mergeCell ref="J4:U4"/>
    <mergeCell ref="J10:U10"/>
    <mergeCell ref="J15:U15"/>
    <mergeCell ref="J21:U21"/>
    <mergeCell ref="A2:F2"/>
    <mergeCell ref="A13:F13"/>
    <mergeCell ref="A14:F14"/>
    <mergeCell ref="A19:E19"/>
    <mergeCell ref="A20:E20"/>
    <mergeCell ref="A32:E32"/>
    <mergeCell ref="A33:E33"/>
    <mergeCell ref="A37:E37"/>
    <mergeCell ref="A38:E38"/>
    <mergeCell ref="J39:U39"/>
    <mergeCell ref="J34:U34"/>
  </mergeCells>
  <pageMargins left="0.7" right="0.7" top="0.75" bottom="0.75" header="0.3" footer="0.3"/>
  <pageSetup paperSize="9" orientation="portrait" verticalDpi="0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36"/>
  <sheetViews>
    <sheetView view="pageBreakPreview" zoomScale="65" zoomScaleNormal="100" zoomScaleSheetLayoutView="65" workbookViewId="0">
      <selection activeCell="B1" sqref="B1"/>
    </sheetView>
  </sheetViews>
  <sheetFormatPr baseColWidth="10" defaultRowHeight="15" x14ac:dyDescent="0.25"/>
  <cols>
    <col min="1" max="1" width="26.42578125" style="49" customWidth="1"/>
    <col min="2" max="2" width="26.28515625" style="49" customWidth="1"/>
    <col min="3" max="5" width="26.42578125" style="49" customWidth="1"/>
    <col min="6" max="6" width="26.28515625" style="70" customWidth="1"/>
    <col min="7" max="7" width="26.42578125" style="70" customWidth="1"/>
    <col min="8" max="8" width="16.140625" style="49" customWidth="1"/>
    <col min="9" max="9" width="15.42578125" style="49" bestFit="1" customWidth="1"/>
    <col min="10" max="10" width="16.7109375" style="49" bestFit="1" customWidth="1"/>
    <col min="11" max="11" width="14.42578125" style="49" customWidth="1"/>
    <col min="12" max="12" width="12.7109375" style="49" customWidth="1"/>
    <col min="13" max="13" width="10.85546875" style="49" customWidth="1"/>
    <col min="14" max="14" width="12.42578125" style="49" customWidth="1"/>
    <col min="15" max="15" width="12.7109375" style="49" customWidth="1"/>
    <col min="16" max="16" width="15.5703125" style="49" bestFit="1" customWidth="1"/>
    <col min="17" max="17" width="16.42578125" style="49" customWidth="1"/>
    <col min="18" max="18" width="17.5703125" style="49" customWidth="1"/>
    <col min="19" max="19" width="17" style="49" customWidth="1"/>
    <col min="20" max="20" width="18" style="49" customWidth="1"/>
    <col min="21" max="21" width="14.140625" style="70" customWidth="1"/>
    <col min="22" max="22" width="17.140625" style="71" bestFit="1" customWidth="1"/>
    <col min="23" max="16384" width="11.42578125" style="49"/>
  </cols>
  <sheetData>
    <row r="1" spans="1:22" s="40" customFormat="1" ht="23.25" x14ac:dyDescent="0.35">
      <c r="A1" s="417" t="s">
        <v>1</v>
      </c>
      <c r="B1" s="418">
        <v>102</v>
      </c>
      <c r="C1" s="418"/>
      <c r="D1" s="417"/>
      <c r="E1" s="417"/>
      <c r="F1" s="419"/>
      <c r="G1" s="419"/>
      <c r="H1" s="417"/>
      <c r="U1" s="61"/>
      <c r="V1" s="62"/>
    </row>
    <row r="2" spans="1:22" s="40" customFormat="1" ht="23.25" x14ac:dyDescent="0.35">
      <c r="A2" s="564" t="s">
        <v>5</v>
      </c>
      <c r="B2" s="565"/>
      <c r="C2" s="565"/>
      <c r="D2" s="565"/>
      <c r="E2" s="565"/>
      <c r="F2" s="420"/>
      <c r="G2" s="420"/>
      <c r="H2" s="421"/>
      <c r="U2" s="61"/>
      <c r="V2" s="62"/>
    </row>
    <row r="3" spans="1:22" s="40" customFormat="1" ht="23.25" x14ac:dyDescent="0.35">
      <c r="A3" s="571" t="s">
        <v>224</v>
      </c>
      <c r="B3" s="572"/>
      <c r="C3" s="572"/>
      <c r="D3" s="572"/>
      <c r="E3" s="572"/>
      <c r="F3" s="422"/>
      <c r="G3" s="423"/>
      <c r="H3" s="425"/>
      <c r="U3" s="61"/>
      <c r="V3" s="62"/>
    </row>
    <row r="4" spans="1:22" ht="23.25" x14ac:dyDescent="0.35">
      <c r="A4" s="427" t="s">
        <v>69</v>
      </c>
      <c r="B4" s="427" t="s">
        <v>70</v>
      </c>
      <c r="C4" s="427"/>
      <c r="D4" s="427" t="s">
        <v>70</v>
      </c>
      <c r="E4" s="427" t="s">
        <v>69</v>
      </c>
      <c r="F4" s="428" t="s">
        <v>75</v>
      </c>
      <c r="G4" s="429" t="s">
        <v>92</v>
      </c>
      <c r="H4" s="430"/>
      <c r="I4" s="400" t="s">
        <v>95</v>
      </c>
      <c r="J4" s="400" t="s">
        <v>96</v>
      </c>
      <c r="K4" s="400" t="s">
        <v>97</v>
      </c>
      <c r="L4" s="400" t="s">
        <v>98</v>
      </c>
      <c r="M4" s="400" t="s">
        <v>99</v>
      </c>
      <c r="N4" s="400" t="s">
        <v>100</v>
      </c>
      <c r="O4" s="400" t="s">
        <v>101</v>
      </c>
      <c r="P4" s="400" t="s">
        <v>102</v>
      </c>
      <c r="Q4" s="401" t="s">
        <v>103</v>
      </c>
      <c r="R4" s="400" t="s">
        <v>104</v>
      </c>
      <c r="S4" s="401" t="s">
        <v>105</v>
      </c>
      <c r="T4" s="400" t="s">
        <v>106</v>
      </c>
      <c r="U4" s="398"/>
      <c r="V4" s="399" t="s">
        <v>84</v>
      </c>
    </row>
    <row r="5" spans="1:22" ht="23.25" x14ac:dyDescent="0.35">
      <c r="A5" s="427" t="s">
        <v>71</v>
      </c>
      <c r="B5" s="427" t="s">
        <v>72</v>
      </c>
      <c r="C5" s="427"/>
      <c r="D5" s="427" t="s">
        <v>73</v>
      </c>
      <c r="E5" s="427" t="s">
        <v>74</v>
      </c>
      <c r="F5" s="428" t="s">
        <v>76</v>
      </c>
      <c r="G5" s="429" t="s">
        <v>84</v>
      </c>
      <c r="H5" s="430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398"/>
      <c r="V5" s="399"/>
    </row>
    <row r="6" spans="1:22" s="53" customFormat="1" ht="23.25" x14ac:dyDescent="0.35">
      <c r="A6" s="403">
        <v>10</v>
      </c>
      <c r="B6" s="403">
        <v>40</v>
      </c>
      <c r="C6" s="403"/>
      <c r="D6" s="403">
        <v>40</v>
      </c>
      <c r="E6" s="403">
        <v>10</v>
      </c>
      <c r="F6" s="431">
        <f>SUM(A6:E6)</f>
        <v>100</v>
      </c>
      <c r="G6" s="432"/>
      <c r="H6" s="410"/>
      <c r="I6" s="403">
        <v>2</v>
      </c>
      <c r="J6" s="403">
        <v>2</v>
      </c>
      <c r="K6" s="403">
        <v>2</v>
      </c>
      <c r="L6" s="403">
        <v>2</v>
      </c>
      <c r="M6" s="403">
        <v>2</v>
      </c>
      <c r="N6" s="403">
        <v>2</v>
      </c>
      <c r="O6" s="403">
        <v>2</v>
      </c>
      <c r="P6" s="403">
        <v>2</v>
      </c>
      <c r="Q6" s="403">
        <v>2</v>
      </c>
      <c r="R6" s="403">
        <v>0</v>
      </c>
      <c r="S6" s="403">
        <v>0</v>
      </c>
      <c r="T6" s="403">
        <v>0</v>
      </c>
      <c r="U6" s="404">
        <f>SUM(I6:T6)</f>
        <v>18</v>
      </c>
      <c r="V6" s="399" t="e">
        <f>+#REF!-U6</f>
        <v>#REF!</v>
      </c>
    </row>
    <row r="7" spans="1:22" s="43" customFormat="1" ht="23.25" x14ac:dyDescent="0.35">
      <c r="A7" s="566" t="s">
        <v>223</v>
      </c>
      <c r="B7" s="567"/>
      <c r="C7" s="567"/>
      <c r="D7" s="567"/>
      <c r="E7" s="567"/>
      <c r="F7" s="433"/>
      <c r="G7" s="434"/>
      <c r="H7" s="436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6"/>
      <c r="V7" s="407"/>
    </row>
    <row r="8" spans="1:22" ht="23.25" x14ac:dyDescent="0.35">
      <c r="A8" s="437" t="s">
        <v>77</v>
      </c>
      <c r="B8" s="437" t="s">
        <v>78</v>
      </c>
      <c r="C8" s="437"/>
      <c r="D8" s="437" t="s">
        <v>79</v>
      </c>
      <c r="E8" s="438"/>
      <c r="F8" s="439" t="s">
        <v>75</v>
      </c>
      <c r="G8" s="440" t="s">
        <v>92</v>
      </c>
      <c r="H8" s="441"/>
      <c r="I8" s="570" t="s">
        <v>108</v>
      </c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398" t="s">
        <v>87</v>
      </c>
      <c r="V8" s="399" t="s">
        <v>92</v>
      </c>
    </row>
    <row r="9" spans="1:22" ht="23.25" x14ac:dyDescent="0.35">
      <c r="A9" s="437"/>
      <c r="B9" s="437"/>
      <c r="C9" s="437"/>
      <c r="D9" s="442" t="s">
        <v>80</v>
      </c>
      <c r="E9" s="438"/>
      <c r="F9" s="443" t="s">
        <v>76</v>
      </c>
      <c r="G9" s="444" t="s">
        <v>84</v>
      </c>
      <c r="H9" s="425"/>
      <c r="I9" s="400" t="s">
        <v>95</v>
      </c>
      <c r="J9" s="400" t="s">
        <v>96</v>
      </c>
      <c r="K9" s="400" t="s">
        <v>97</v>
      </c>
      <c r="L9" s="400" t="s">
        <v>98</v>
      </c>
      <c r="M9" s="400" t="s">
        <v>99</v>
      </c>
      <c r="N9" s="400" t="s">
        <v>100</v>
      </c>
      <c r="O9" s="400" t="s">
        <v>101</v>
      </c>
      <c r="P9" s="400" t="s">
        <v>102</v>
      </c>
      <c r="Q9" s="401" t="s">
        <v>103</v>
      </c>
      <c r="R9" s="400" t="s">
        <v>104</v>
      </c>
      <c r="S9" s="401" t="s">
        <v>105</v>
      </c>
      <c r="T9" s="400" t="s">
        <v>106</v>
      </c>
      <c r="U9" s="398"/>
      <c r="V9" s="399" t="s">
        <v>84</v>
      </c>
    </row>
    <row r="10" spans="1:22" s="53" customFormat="1" ht="23.25" x14ac:dyDescent="0.35">
      <c r="A10" s="445">
        <v>0</v>
      </c>
      <c r="B10" s="445">
        <f>292+308</f>
        <v>600</v>
      </c>
      <c r="C10" s="445">
        <v>0</v>
      </c>
      <c r="D10" s="445">
        <v>92</v>
      </c>
      <c r="E10" s="445">
        <v>0</v>
      </c>
      <c r="F10" s="446">
        <f>SUM(A10:E10)</f>
        <v>692</v>
      </c>
      <c r="G10" s="447"/>
      <c r="H10" s="410"/>
      <c r="I10" s="403">
        <v>2</v>
      </c>
      <c r="J10" s="403">
        <v>2</v>
      </c>
      <c r="K10" s="403">
        <v>2</v>
      </c>
      <c r="L10" s="403">
        <v>2</v>
      </c>
      <c r="M10" s="403">
        <v>2</v>
      </c>
      <c r="N10" s="403">
        <v>2</v>
      </c>
      <c r="O10" s="403">
        <v>2</v>
      </c>
      <c r="P10" s="403">
        <v>2</v>
      </c>
      <c r="Q10" s="403">
        <v>2</v>
      </c>
      <c r="R10" s="403">
        <v>2</v>
      </c>
      <c r="S10" s="403">
        <v>2</v>
      </c>
      <c r="T10" s="403">
        <v>2</v>
      </c>
      <c r="U10" s="408">
        <f>SUM(I10:T10)</f>
        <v>24</v>
      </c>
      <c r="V10" s="399"/>
    </row>
    <row r="11" spans="1:22" ht="23.25" x14ac:dyDescent="0.35">
      <c r="A11" s="568" t="s">
        <v>303</v>
      </c>
      <c r="B11" s="569"/>
      <c r="C11" s="569"/>
      <c r="D11" s="569"/>
      <c r="E11" s="569"/>
      <c r="F11" s="448"/>
      <c r="G11" s="449"/>
      <c r="H11" s="436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6"/>
      <c r="V11" s="407"/>
    </row>
    <row r="12" spans="1:22" ht="23.25" x14ac:dyDescent="0.35">
      <c r="A12" s="450" t="s">
        <v>85</v>
      </c>
      <c r="B12" s="450" t="s">
        <v>86</v>
      </c>
      <c r="C12" s="450"/>
      <c r="D12" s="450"/>
      <c r="E12" s="450"/>
      <c r="F12" s="443" t="s">
        <v>75</v>
      </c>
      <c r="G12" s="444" t="s">
        <v>92</v>
      </c>
      <c r="H12" s="425"/>
      <c r="I12" s="570" t="s">
        <v>109</v>
      </c>
      <c r="J12" s="570"/>
      <c r="K12" s="570"/>
      <c r="L12" s="570"/>
      <c r="M12" s="570"/>
      <c r="N12" s="570"/>
      <c r="O12" s="570"/>
      <c r="P12" s="570"/>
      <c r="Q12" s="570"/>
      <c r="R12" s="570"/>
      <c r="S12" s="570"/>
      <c r="T12" s="570"/>
      <c r="U12" s="398" t="s">
        <v>87</v>
      </c>
      <c r="V12" s="409" t="s">
        <v>92</v>
      </c>
    </row>
    <row r="13" spans="1:22" ht="23.25" x14ac:dyDescent="0.35">
      <c r="A13" s="450" t="s">
        <v>88</v>
      </c>
      <c r="B13" s="450" t="s">
        <v>89</v>
      </c>
      <c r="C13" s="450"/>
      <c r="D13" s="450" t="s">
        <v>90</v>
      </c>
      <c r="E13" s="450"/>
      <c r="F13" s="443" t="s">
        <v>76</v>
      </c>
      <c r="G13" s="444" t="s">
        <v>84</v>
      </c>
      <c r="H13" s="425"/>
      <c r="I13" s="400" t="s">
        <v>95</v>
      </c>
      <c r="J13" s="400" t="s">
        <v>96</v>
      </c>
      <c r="K13" s="400" t="s">
        <v>97</v>
      </c>
      <c r="L13" s="400" t="s">
        <v>98</v>
      </c>
      <c r="M13" s="400" t="s">
        <v>99</v>
      </c>
      <c r="N13" s="400" t="s">
        <v>100</v>
      </c>
      <c r="O13" s="400" t="s">
        <v>101</v>
      </c>
      <c r="P13" s="400" t="s">
        <v>102</v>
      </c>
      <c r="Q13" s="401" t="s">
        <v>103</v>
      </c>
      <c r="R13" s="400" t="s">
        <v>104</v>
      </c>
      <c r="S13" s="401" t="s">
        <v>105</v>
      </c>
      <c r="T13" s="400" t="s">
        <v>106</v>
      </c>
      <c r="U13" s="398"/>
      <c r="V13" s="399" t="s">
        <v>84</v>
      </c>
    </row>
    <row r="14" spans="1:22" s="52" customFormat="1" ht="23.25" x14ac:dyDescent="0.35">
      <c r="A14" s="445">
        <v>5</v>
      </c>
      <c r="B14" s="445">
        <v>15</v>
      </c>
      <c r="C14" s="445">
        <v>0</v>
      </c>
      <c r="D14" s="445">
        <v>10</v>
      </c>
      <c r="E14" s="445">
        <v>0</v>
      </c>
      <c r="F14" s="446">
        <f>SUM(A14:E14)</f>
        <v>30</v>
      </c>
      <c r="G14" s="447"/>
      <c r="H14" s="410"/>
      <c r="I14" s="403">
        <v>2</v>
      </c>
      <c r="J14" s="403">
        <v>2</v>
      </c>
      <c r="K14" s="403">
        <v>2</v>
      </c>
      <c r="L14" s="403">
        <v>2</v>
      </c>
      <c r="M14" s="403">
        <v>2</v>
      </c>
      <c r="N14" s="403">
        <v>2</v>
      </c>
      <c r="O14" s="403">
        <v>2</v>
      </c>
      <c r="P14" s="403">
        <v>2</v>
      </c>
      <c r="Q14" s="403">
        <v>2</v>
      </c>
      <c r="R14" s="403">
        <v>2</v>
      </c>
      <c r="S14" s="403">
        <v>2</v>
      </c>
      <c r="T14" s="403">
        <v>2</v>
      </c>
      <c r="U14" s="408">
        <f>SUM(I14:T14)</f>
        <v>24</v>
      </c>
      <c r="V14" s="399"/>
    </row>
    <row r="15" spans="1:22" ht="23.25" x14ac:dyDescent="0.35">
      <c r="A15" s="568" t="s">
        <v>289</v>
      </c>
      <c r="B15" s="569"/>
      <c r="C15" s="569"/>
      <c r="D15" s="569"/>
      <c r="E15" s="569"/>
      <c r="F15" s="448"/>
      <c r="G15" s="449"/>
      <c r="H15" s="436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6"/>
      <c r="V15" s="407"/>
    </row>
    <row r="16" spans="1:22" ht="23.25" x14ac:dyDescent="0.35">
      <c r="A16" s="450"/>
      <c r="B16" s="450" t="s">
        <v>304</v>
      </c>
      <c r="C16" s="450"/>
      <c r="D16" s="450"/>
      <c r="E16" s="450"/>
      <c r="F16" s="443" t="s">
        <v>75</v>
      </c>
      <c r="G16" s="444" t="s">
        <v>92</v>
      </c>
      <c r="H16" s="425"/>
      <c r="I16" s="570" t="s">
        <v>110</v>
      </c>
      <c r="J16" s="570"/>
      <c r="K16" s="570"/>
      <c r="L16" s="570"/>
      <c r="M16" s="570"/>
      <c r="N16" s="570"/>
      <c r="O16" s="570"/>
      <c r="P16" s="570"/>
      <c r="Q16" s="570"/>
      <c r="R16" s="570"/>
      <c r="S16" s="570"/>
      <c r="T16" s="570"/>
      <c r="U16" s="398" t="s">
        <v>87</v>
      </c>
      <c r="V16" s="409" t="s">
        <v>92</v>
      </c>
    </row>
    <row r="17" spans="1:22" ht="23.25" x14ac:dyDescent="0.35">
      <c r="A17" s="450"/>
      <c r="B17" s="450" t="s">
        <v>89</v>
      </c>
      <c r="C17" s="450"/>
      <c r="D17" s="450"/>
      <c r="E17" s="450"/>
      <c r="F17" s="443" t="s">
        <v>76</v>
      </c>
      <c r="G17" s="444" t="s">
        <v>84</v>
      </c>
      <c r="H17" s="425">
        <v>0</v>
      </c>
      <c r="I17" s="400" t="s">
        <v>95</v>
      </c>
      <c r="J17" s="400" t="s">
        <v>96</v>
      </c>
      <c r="K17" s="400" t="s">
        <v>97</v>
      </c>
      <c r="L17" s="400" t="s">
        <v>98</v>
      </c>
      <c r="M17" s="400" t="s">
        <v>99</v>
      </c>
      <c r="N17" s="400" t="s">
        <v>100</v>
      </c>
      <c r="O17" s="400" t="s">
        <v>101</v>
      </c>
      <c r="P17" s="400" t="s">
        <v>102</v>
      </c>
      <c r="Q17" s="401" t="s">
        <v>103</v>
      </c>
      <c r="R17" s="400" t="s">
        <v>104</v>
      </c>
      <c r="S17" s="401" t="s">
        <v>105</v>
      </c>
      <c r="T17" s="400" t="s">
        <v>106</v>
      </c>
      <c r="U17" s="398"/>
      <c r="V17" s="399" t="s">
        <v>84</v>
      </c>
    </row>
    <row r="18" spans="1:22" ht="23.25" x14ac:dyDescent="0.35">
      <c r="A18" s="445">
        <v>0</v>
      </c>
      <c r="B18" s="445">
        <v>15</v>
      </c>
      <c r="C18" s="445">
        <v>0</v>
      </c>
      <c r="D18" s="445">
        <v>0</v>
      </c>
      <c r="E18" s="445">
        <v>0</v>
      </c>
      <c r="F18" s="446">
        <f>SUM(A18:E18)</f>
        <v>15</v>
      </c>
      <c r="G18" s="447"/>
      <c r="H18" s="410"/>
      <c r="I18" s="403">
        <v>2</v>
      </c>
      <c r="J18" s="403">
        <v>2</v>
      </c>
      <c r="K18" s="403">
        <v>2</v>
      </c>
      <c r="L18" s="403">
        <v>2</v>
      </c>
      <c r="M18" s="403">
        <v>2</v>
      </c>
      <c r="N18" s="403">
        <v>2</v>
      </c>
      <c r="O18" s="403">
        <v>2</v>
      </c>
      <c r="P18" s="403">
        <v>2</v>
      </c>
      <c r="Q18" s="403">
        <v>2</v>
      </c>
      <c r="R18" s="403">
        <v>2</v>
      </c>
      <c r="S18" s="403">
        <v>2</v>
      </c>
      <c r="T18" s="403">
        <v>2</v>
      </c>
      <c r="U18" s="404">
        <f>SUM(I18:T18)</f>
        <v>24</v>
      </c>
      <c r="V18" s="399"/>
    </row>
    <row r="19" spans="1:22" ht="23.25" x14ac:dyDescent="0.35">
      <c r="A19" s="568" t="s">
        <v>227</v>
      </c>
      <c r="B19" s="569"/>
      <c r="C19" s="569"/>
      <c r="D19" s="569"/>
      <c r="E19" s="569"/>
      <c r="F19" s="448"/>
      <c r="G19" s="449"/>
      <c r="H19" s="436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6"/>
      <c r="V19" s="407"/>
    </row>
    <row r="20" spans="1:22" ht="23.25" x14ac:dyDescent="0.35">
      <c r="A20" s="450" t="s">
        <v>146</v>
      </c>
      <c r="B20" s="450" t="s">
        <v>125</v>
      </c>
      <c r="C20" s="450" t="s">
        <v>147</v>
      </c>
      <c r="D20" s="450" t="s">
        <v>148</v>
      </c>
      <c r="E20" s="450" t="s">
        <v>149</v>
      </c>
      <c r="F20" s="443" t="s">
        <v>75</v>
      </c>
      <c r="G20" s="444" t="s">
        <v>92</v>
      </c>
      <c r="H20" s="425"/>
      <c r="I20" s="570" t="s">
        <v>140</v>
      </c>
      <c r="J20" s="570"/>
      <c r="K20" s="570"/>
      <c r="L20" s="570"/>
      <c r="M20" s="570"/>
      <c r="N20" s="570"/>
      <c r="O20" s="570"/>
      <c r="P20" s="570"/>
      <c r="Q20" s="570"/>
      <c r="R20" s="570"/>
      <c r="S20" s="570"/>
      <c r="T20" s="570"/>
      <c r="U20" s="398" t="s">
        <v>87</v>
      </c>
      <c r="V20" s="409" t="s">
        <v>92</v>
      </c>
    </row>
    <row r="21" spans="1:22" ht="23.25" x14ac:dyDescent="0.35">
      <c r="A21" s="450"/>
      <c r="B21" s="450"/>
      <c r="C21" s="450"/>
      <c r="D21" s="450"/>
      <c r="E21" s="450" t="s">
        <v>150</v>
      </c>
      <c r="F21" s="443" t="s">
        <v>76</v>
      </c>
      <c r="G21" s="444" t="s">
        <v>84</v>
      </c>
      <c r="H21" s="425"/>
      <c r="I21" s="400" t="s">
        <v>95</v>
      </c>
      <c r="J21" s="400" t="s">
        <v>96</v>
      </c>
      <c r="K21" s="400" t="s">
        <v>97</v>
      </c>
      <c r="L21" s="400" t="s">
        <v>98</v>
      </c>
      <c r="M21" s="400" t="s">
        <v>99</v>
      </c>
      <c r="N21" s="400" t="s">
        <v>100</v>
      </c>
      <c r="O21" s="400" t="s">
        <v>101</v>
      </c>
      <c r="P21" s="400" t="s">
        <v>102</v>
      </c>
      <c r="Q21" s="401" t="s">
        <v>103</v>
      </c>
      <c r="R21" s="400" t="s">
        <v>104</v>
      </c>
      <c r="S21" s="401" t="s">
        <v>105</v>
      </c>
      <c r="T21" s="400" t="s">
        <v>106</v>
      </c>
      <c r="U21" s="398"/>
      <c r="V21" s="399" t="s">
        <v>84</v>
      </c>
    </row>
    <row r="22" spans="1:22" ht="24" thickBot="1" x14ac:dyDescent="0.4">
      <c r="A22" s="445">
        <v>15</v>
      </c>
      <c r="B22" s="445">
        <v>0</v>
      </c>
      <c r="C22" s="445">
        <v>0</v>
      </c>
      <c r="D22" s="445">
        <v>0</v>
      </c>
      <c r="E22" s="445">
        <v>0</v>
      </c>
      <c r="F22" s="446">
        <f>SUM(A22:E22)</f>
        <v>15</v>
      </c>
      <c r="G22" s="447"/>
      <c r="H22" s="410"/>
      <c r="I22" s="403">
        <v>0</v>
      </c>
      <c r="J22" s="403">
        <v>0</v>
      </c>
      <c r="K22" s="403">
        <v>0</v>
      </c>
      <c r="L22" s="403">
        <v>0</v>
      </c>
      <c r="M22" s="403">
        <v>0</v>
      </c>
      <c r="N22" s="403">
        <v>0</v>
      </c>
      <c r="O22" s="403">
        <v>0</v>
      </c>
      <c r="P22" s="403">
        <v>0</v>
      </c>
      <c r="Q22" s="403">
        <v>0</v>
      </c>
      <c r="R22" s="403">
        <v>0</v>
      </c>
      <c r="S22" s="403">
        <v>0</v>
      </c>
      <c r="T22" s="403">
        <v>0</v>
      </c>
      <c r="U22" s="404">
        <f>SUM(I22:T22)</f>
        <v>0</v>
      </c>
      <c r="V22" s="399"/>
    </row>
    <row r="23" spans="1:22" s="43" customFormat="1" ht="24" thickBot="1" x14ac:dyDescent="0.4">
      <c r="A23" s="451" t="s">
        <v>126</v>
      </c>
      <c r="B23" s="452"/>
      <c r="C23" s="452"/>
      <c r="D23" s="452"/>
      <c r="E23" s="453">
        <f>+F18+F14+F10+F6</f>
        <v>837</v>
      </c>
      <c r="F23" s="454">
        <f>+U18+U14+U10+U6</f>
        <v>90</v>
      </c>
      <c r="G23" s="455"/>
      <c r="H23" s="410"/>
      <c r="I23" s="414">
        <f>+F22</f>
        <v>15</v>
      </c>
      <c r="J23" s="415">
        <f>+U22</f>
        <v>0</v>
      </c>
      <c r="K23" s="410"/>
      <c r="L23" s="410"/>
      <c r="M23" s="410"/>
      <c r="N23" s="410"/>
      <c r="O23" s="410"/>
      <c r="P23" s="410"/>
      <c r="Q23" s="410"/>
      <c r="R23" s="410"/>
      <c r="S23" s="410"/>
      <c r="T23" s="410"/>
      <c r="U23" s="413"/>
      <c r="V23" s="412"/>
    </row>
    <row r="24" spans="1:22" ht="23.25" x14ac:dyDescent="0.35">
      <c r="A24" s="568" t="s">
        <v>305</v>
      </c>
      <c r="B24" s="569"/>
      <c r="C24" s="569"/>
      <c r="D24" s="569"/>
      <c r="E24" s="569"/>
      <c r="F24" s="448"/>
      <c r="G24" s="449"/>
      <c r="H24" s="436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6"/>
      <c r="V24" s="407"/>
    </row>
    <row r="25" spans="1:22" ht="23.25" x14ac:dyDescent="0.35">
      <c r="A25" s="450" t="s">
        <v>146</v>
      </c>
      <c r="B25" s="450"/>
      <c r="C25" s="450"/>
      <c r="D25" s="450"/>
      <c r="E25" s="450"/>
      <c r="F25" s="443" t="s">
        <v>75</v>
      </c>
      <c r="G25" s="444" t="s">
        <v>92</v>
      </c>
      <c r="H25" s="425"/>
      <c r="I25" s="570" t="s">
        <v>198</v>
      </c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398" t="s">
        <v>87</v>
      </c>
      <c r="V25" s="409" t="s">
        <v>92</v>
      </c>
    </row>
    <row r="26" spans="1:22" ht="23.25" x14ac:dyDescent="0.35">
      <c r="A26" s="450"/>
      <c r="B26" s="450"/>
      <c r="C26" s="450"/>
      <c r="D26" s="450"/>
      <c r="E26" s="450"/>
      <c r="F26" s="443"/>
      <c r="G26" s="444" t="s">
        <v>84</v>
      </c>
      <c r="H26" s="425"/>
      <c r="I26" s="400" t="s">
        <v>95</v>
      </c>
      <c r="J26" s="400" t="s">
        <v>96</v>
      </c>
      <c r="K26" s="400" t="s">
        <v>97</v>
      </c>
      <c r="L26" s="400" t="s">
        <v>98</v>
      </c>
      <c r="M26" s="400" t="s">
        <v>99</v>
      </c>
      <c r="N26" s="400" t="s">
        <v>100</v>
      </c>
      <c r="O26" s="400" t="s">
        <v>101</v>
      </c>
      <c r="P26" s="400" t="s">
        <v>102</v>
      </c>
      <c r="Q26" s="401" t="s">
        <v>103</v>
      </c>
      <c r="R26" s="400" t="s">
        <v>104</v>
      </c>
      <c r="S26" s="401" t="s">
        <v>105</v>
      </c>
      <c r="T26" s="400" t="s">
        <v>106</v>
      </c>
      <c r="U26" s="398"/>
      <c r="V26" s="399" t="s">
        <v>84</v>
      </c>
    </row>
    <row r="27" spans="1:22" ht="23.25" x14ac:dyDescent="0.35">
      <c r="A27" s="445"/>
      <c r="B27" s="445">
        <v>0</v>
      </c>
      <c r="C27" s="445">
        <v>0</v>
      </c>
      <c r="D27" s="445">
        <v>0</v>
      </c>
      <c r="E27" s="445">
        <v>0</v>
      </c>
      <c r="F27" s="446">
        <f>SUM(A27:E27)</f>
        <v>0</v>
      </c>
      <c r="G27" s="447"/>
      <c r="H27" s="410"/>
      <c r="I27" s="403">
        <v>0</v>
      </c>
      <c r="J27" s="403">
        <v>0</v>
      </c>
      <c r="K27" s="403">
        <v>0</v>
      </c>
      <c r="L27" s="403">
        <v>0</v>
      </c>
      <c r="M27" s="403">
        <v>0</v>
      </c>
      <c r="N27" s="403">
        <v>0</v>
      </c>
      <c r="O27" s="403">
        <v>0</v>
      </c>
      <c r="P27" s="403">
        <v>0</v>
      </c>
      <c r="Q27" s="403">
        <v>0</v>
      </c>
      <c r="R27" s="403">
        <v>0</v>
      </c>
      <c r="S27" s="403">
        <v>0</v>
      </c>
      <c r="T27" s="403">
        <v>0</v>
      </c>
      <c r="U27" s="404">
        <f>SUM(I27:T27)</f>
        <v>0</v>
      </c>
      <c r="V27" s="399"/>
    </row>
    <row r="28" spans="1:22" ht="23.25" x14ac:dyDescent="0.35">
      <c r="A28" s="568" t="s">
        <v>297</v>
      </c>
      <c r="B28" s="569"/>
      <c r="C28" s="569"/>
      <c r="D28" s="569"/>
      <c r="E28" s="569"/>
      <c r="F28" s="448"/>
      <c r="G28" s="449"/>
      <c r="H28" s="436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6"/>
      <c r="V28" s="407"/>
    </row>
    <row r="29" spans="1:22" ht="23.25" x14ac:dyDescent="0.35">
      <c r="A29" s="450" t="s">
        <v>146</v>
      </c>
      <c r="B29" s="450"/>
      <c r="C29" s="450"/>
      <c r="D29" s="450"/>
      <c r="E29" s="450" t="s">
        <v>306</v>
      </c>
      <c r="F29" s="443" t="s">
        <v>75</v>
      </c>
      <c r="G29" s="444" t="s">
        <v>92</v>
      </c>
      <c r="H29" s="425"/>
      <c r="I29" s="570" t="s">
        <v>237</v>
      </c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398" t="s">
        <v>87</v>
      </c>
      <c r="V29" s="409" t="s">
        <v>92</v>
      </c>
    </row>
    <row r="30" spans="1:22" ht="23.25" x14ac:dyDescent="0.35">
      <c r="A30" s="450"/>
      <c r="B30" s="450"/>
      <c r="C30" s="450"/>
      <c r="D30" s="450"/>
      <c r="E30" s="450" t="s">
        <v>302</v>
      </c>
      <c r="F30" s="443"/>
      <c r="G30" s="444" t="s">
        <v>84</v>
      </c>
      <c r="H30" s="425"/>
      <c r="I30" s="400" t="s">
        <v>95</v>
      </c>
      <c r="J30" s="400" t="s">
        <v>96</v>
      </c>
      <c r="K30" s="400" t="s">
        <v>97</v>
      </c>
      <c r="L30" s="400" t="s">
        <v>98</v>
      </c>
      <c r="M30" s="400" t="s">
        <v>99</v>
      </c>
      <c r="N30" s="400" t="s">
        <v>100</v>
      </c>
      <c r="O30" s="400" t="s">
        <v>101</v>
      </c>
      <c r="P30" s="400" t="s">
        <v>102</v>
      </c>
      <c r="Q30" s="401" t="s">
        <v>103</v>
      </c>
      <c r="R30" s="400" t="s">
        <v>104</v>
      </c>
      <c r="S30" s="401" t="s">
        <v>105</v>
      </c>
      <c r="T30" s="400" t="s">
        <v>106</v>
      </c>
      <c r="U30" s="398"/>
      <c r="V30" s="399" t="s">
        <v>84</v>
      </c>
    </row>
    <row r="31" spans="1:22" ht="23.25" x14ac:dyDescent="0.35">
      <c r="A31" s="445"/>
      <c r="B31" s="445">
        <v>0</v>
      </c>
      <c r="C31" s="445">
        <v>0</v>
      </c>
      <c r="D31" s="445">
        <v>0</v>
      </c>
      <c r="E31" s="445">
        <v>400</v>
      </c>
      <c r="F31" s="446">
        <f>SUM(A31:E31)</f>
        <v>400</v>
      </c>
      <c r="G31" s="447"/>
      <c r="H31" s="410"/>
      <c r="I31" s="403">
        <v>0</v>
      </c>
      <c r="J31" s="403">
        <v>0</v>
      </c>
      <c r="K31" s="403">
        <v>0</v>
      </c>
      <c r="L31" s="403">
        <v>0</v>
      </c>
      <c r="M31" s="403">
        <v>0</v>
      </c>
      <c r="N31" s="403">
        <v>0</v>
      </c>
      <c r="O31" s="403">
        <v>0</v>
      </c>
      <c r="P31" s="403">
        <v>0</v>
      </c>
      <c r="Q31" s="403">
        <v>0</v>
      </c>
      <c r="R31" s="403">
        <v>0</v>
      </c>
      <c r="S31" s="403">
        <v>0</v>
      </c>
      <c r="T31" s="403">
        <v>0</v>
      </c>
      <c r="U31" s="404">
        <f>SUM(I31:T31)</f>
        <v>0</v>
      </c>
      <c r="V31" s="399"/>
    </row>
    <row r="33" spans="1:24" customFormat="1" ht="18.75" x14ac:dyDescent="0.3">
      <c r="A33" s="545" t="s">
        <v>325</v>
      </c>
      <c r="B33" s="546"/>
      <c r="C33" s="546"/>
      <c r="D33" s="546"/>
      <c r="E33" s="546"/>
      <c r="F33" s="111"/>
      <c r="G33" s="112"/>
      <c r="H33" s="150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70"/>
      <c r="W33" s="71"/>
      <c r="X33" s="380"/>
    </row>
    <row r="34" spans="1:24" customFormat="1" ht="18.75" x14ac:dyDescent="0.3">
      <c r="A34" s="138" t="s">
        <v>151</v>
      </c>
      <c r="B34" s="138"/>
      <c r="C34" s="138"/>
      <c r="D34" s="138" t="s">
        <v>326</v>
      </c>
      <c r="E34" s="138"/>
      <c r="F34" s="154" t="s">
        <v>87</v>
      </c>
      <c r="G34" s="155" t="s">
        <v>92</v>
      </c>
      <c r="H34" s="156"/>
      <c r="I34" s="49"/>
      <c r="J34" s="549" t="s">
        <v>322</v>
      </c>
      <c r="K34" s="550"/>
      <c r="L34" s="550"/>
      <c r="M34" s="550"/>
      <c r="N34" s="550"/>
      <c r="O34" s="550"/>
      <c r="P34" s="550"/>
      <c r="Q34" s="550"/>
      <c r="R34" s="550"/>
      <c r="S34" s="550"/>
      <c r="T34" s="550"/>
      <c r="U34" s="553"/>
      <c r="V34" s="84" t="s">
        <v>87</v>
      </c>
      <c r="W34" s="73" t="s">
        <v>92</v>
      </c>
      <c r="X34" s="380"/>
    </row>
    <row r="35" spans="1:24" customFormat="1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49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  <c r="X35" s="380"/>
    </row>
    <row r="36" spans="1:24" customFormat="1" ht="15.75" x14ac:dyDescent="0.25">
      <c r="A36" s="50"/>
      <c r="B36" s="50">
        <v>0</v>
      </c>
      <c r="C36" s="50"/>
      <c r="D36" s="50">
        <v>0</v>
      </c>
      <c r="E36" s="50"/>
      <c r="F36" s="85"/>
      <c r="G36" s="157"/>
      <c r="H36" s="74"/>
      <c r="I36" s="49"/>
      <c r="J36" s="507">
        <v>0</v>
      </c>
      <c r="K36" s="507">
        <v>0</v>
      </c>
      <c r="L36" s="507">
        <v>0</v>
      </c>
      <c r="M36" s="507">
        <v>0</v>
      </c>
      <c r="N36" s="507">
        <v>0</v>
      </c>
      <c r="O36" s="507">
        <v>0</v>
      </c>
      <c r="P36" s="507">
        <v>0</v>
      </c>
      <c r="Q36" s="507">
        <v>0</v>
      </c>
      <c r="R36" s="507">
        <v>0</v>
      </c>
      <c r="S36" s="507">
        <v>0</v>
      </c>
      <c r="T36" s="507">
        <v>0</v>
      </c>
      <c r="U36" s="507">
        <v>0</v>
      </c>
      <c r="V36" s="85">
        <f>SUM(J36:U36)</f>
        <v>0</v>
      </c>
      <c r="W36" s="66">
        <f>+X36-V36</f>
        <v>24</v>
      </c>
      <c r="X36" s="380">
        <v>24</v>
      </c>
    </row>
  </sheetData>
  <mergeCells count="16">
    <mergeCell ref="A33:E33"/>
    <mergeCell ref="J34:U34"/>
    <mergeCell ref="A28:E28"/>
    <mergeCell ref="I29:T29"/>
    <mergeCell ref="A3:E3"/>
    <mergeCell ref="I20:T20"/>
    <mergeCell ref="I16:T16"/>
    <mergeCell ref="I8:T8"/>
    <mergeCell ref="I12:T12"/>
    <mergeCell ref="A24:E24"/>
    <mergeCell ref="I25:T25"/>
    <mergeCell ref="A2:E2"/>
    <mergeCell ref="A7:E7"/>
    <mergeCell ref="A11:E11"/>
    <mergeCell ref="A15:E15"/>
    <mergeCell ref="A19:E19"/>
  </mergeCells>
  <pageMargins left="0.23622047244094491" right="0.23622047244094491" top="0.74803149606299213" bottom="0.74803149606299213" header="0.31496062992125984" footer="0.31496062992125984"/>
  <pageSetup scale="45" fitToWidth="2" orientation="portrait" verticalDpi="300" r:id="rId1"/>
  <headerFooter alignWithMargins="0"/>
  <colBreaks count="1" manualBreakCount="1">
    <brk id="8" max="36" man="1"/>
  </colBreaks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X50"/>
  <sheetViews>
    <sheetView topLeftCell="A7" zoomScale="72" zoomScaleNormal="72" zoomScaleSheetLayoutView="55" workbookViewId="0">
      <selection activeCell="I19" sqref="I19"/>
    </sheetView>
  </sheetViews>
  <sheetFormatPr baseColWidth="10" defaultColWidth="19.140625" defaultRowHeight="23.25" x14ac:dyDescent="0.35"/>
  <cols>
    <col min="1" max="2" width="19.140625" style="405" customWidth="1"/>
    <col min="3" max="3" width="18.140625" style="405" customWidth="1"/>
    <col min="4" max="4" width="21.85546875" style="405" customWidth="1"/>
    <col min="5" max="5" width="19.140625" style="405" customWidth="1"/>
    <col min="6" max="8" width="19.140625" style="416" customWidth="1"/>
    <col min="9" max="21" width="19.140625" style="405" customWidth="1"/>
    <col min="22" max="22" width="19.140625" style="416" customWidth="1"/>
    <col min="23" max="23" width="19.140625" style="407" customWidth="1"/>
    <col min="24" max="24" width="19.140625" style="471" customWidth="1"/>
    <col min="25" max="16384" width="19.140625" style="405"/>
  </cols>
  <sheetData>
    <row r="1" spans="1:24" s="417" customFormat="1" ht="24" thickBot="1" x14ac:dyDescent="0.4">
      <c r="A1" s="417" t="s">
        <v>116</v>
      </c>
      <c r="B1" s="418">
        <v>103</v>
      </c>
      <c r="F1" s="419"/>
      <c r="G1" s="419"/>
      <c r="H1" s="419"/>
      <c r="V1" s="419"/>
      <c r="W1" s="463"/>
      <c r="X1" s="464"/>
    </row>
    <row r="2" spans="1:24" s="417" customFormat="1" ht="24" thickBot="1" x14ac:dyDescent="0.4">
      <c r="A2" s="465" t="s">
        <v>6</v>
      </c>
      <c r="B2" s="466"/>
      <c r="C2" s="466" t="s">
        <v>236</v>
      </c>
      <c r="D2" s="466"/>
      <c r="E2" s="466"/>
      <c r="F2" s="467"/>
      <c r="G2" s="420"/>
      <c r="H2" s="420"/>
      <c r="I2" s="421"/>
      <c r="V2" s="419"/>
      <c r="W2" s="463"/>
      <c r="X2" s="464"/>
    </row>
    <row r="3" spans="1:24" s="417" customFormat="1" x14ac:dyDescent="0.35">
      <c r="A3" s="573" t="s">
        <v>81</v>
      </c>
      <c r="B3" s="574"/>
      <c r="C3" s="574"/>
      <c r="D3" s="574"/>
      <c r="E3" s="574"/>
      <c r="F3" s="468"/>
      <c r="G3" s="424"/>
      <c r="H3" s="424"/>
      <c r="I3" s="425"/>
      <c r="V3" s="419"/>
      <c r="W3" s="463"/>
      <c r="X3" s="464"/>
    </row>
    <row r="4" spans="1:24" x14ac:dyDescent="0.35">
      <c r="A4" s="575" t="s">
        <v>68</v>
      </c>
      <c r="B4" s="576"/>
      <c r="C4" s="576"/>
      <c r="D4" s="576"/>
      <c r="E4" s="576"/>
      <c r="F4" s="426"/>
      <c r="G4" s="469"/>
      <c r="H4" s="470"/>
      <c r="I4" s="425"/>
      <c r="J4" s="570" t="s">
        <v>107</v>
      </c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398" t="s">
        <v>87</v>
      </c>
      <c r="W4" s="399" t="s">
        <v>92</v>
      </c>
    </row>
    <row r="5" spans="1:24" x14ac:dyDescent="0.35">
      <c r="A5" s="427" t="s">
        <v>69</v>
      </c>
      <c r="B5" s="427" t="s">
        <v>70</v>
      </c>
      <c r="C5" s="427" t="s">
        <v>70</v>
      </c>
      <c r="D5" s="427"/>
      <c r="E5" s="427" t="s">
        <v>69</v>
      </c>
      <c r="F5" s="472" t="s">
        <v>75</v>
      </c>
      <c r="G5" s="473" t="s">
        <v>92</v>
      </c>
      <c r="H5" s="474"/>
      <c r="I5" s="430"/>
      <c r="J5" s="400" t="s">
        <v>95</v>
      </c>
      <c r="K5" s="400" t="s">
        <v>96</v>
      </c>
      <c r="L5" s="400" t="s">
        <v>97</v>
      </c>
      <c r="M5" s="400" t="s">
        <v>98</v>
      </c>
      <c r="N5" s="400" t="s">
        <v>99</v>
      </c>
      <c r="O5" s="400" t="s">
        <v>100</v>
      </c>
      <c r="P5" s="400" t="s">
        <v>101</v>
      </c>
      <c r="Q5" s="400" t="s">
        <v>102</v>
      </c>
      <c r="R5" s="401" t="s">
        <v>103</v>
      </c>
      <c r="S5" s="400" t="s">
        <v>104</v>
      </c>
      <c r="T5" s="401" t="s">
        <v>105</v>
      </c>
      <c r="U5" s="400" t="s">
        <v>106</v>
      </c>
      <c r="V5" s="398"/>
      <c r="W5" s="399" t="s">
        <v>84</v>
      </c>
    </row>
    <row r="6" spans="1:24" x14ac:dyDescent="0.35">
      <c r="A6" s="427" t="s">
        <v>71</v>
      </c>
      <c r="B6" s="427" t="s">
        <v>72</v>
      </c>
      <c r="C6" s="427" t="s">
        <v>73</v>
      </c>
      <c r="D6" s="427"/>
      <c r="E6" s="427" t="s">
        <v>74</v>
      </c>
      <c r="F6" s="472" t="s">
        <v>76</v>
      </c>
      <c r="G6" s="473" t="s">
        <v>84</v>
      </c>
      <c r="H6" s="474"/>
      <c r="I6" s="430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398"/>
      <c r="W6" s="399"/>
    </row>
    <row r="7" spans="1:24" x14ac:dyDescent="0.35">
      <c r="A7" s="403">
        <v>10</v>
      </c>
      <c r="B7" s="403">
        <v>40</v>
      </c>
      <c r="C7" s="403">
        <v>40</v>
      </c>
      <c r="D7" s="403"/>
      <c r="E7" s="403">
        <v>10</v>
      </c>
      <c r="F7" s="404">
        <f>SUM(A7:E7)</f>
        <v>100</v>
      </c>
      <c r="G7" s="475">
        <f>+H7-F7</f>
        <v>0</v>
      </c>
      <c r="H7" s="476">
        <v>100</v>
      </c>
      <c r="I7" s="410"/>
      <c r="J7" s="403">
        <v>2</v>
      </c>
      <c r="K7" s="403">
        <v>2</v>
      </c>
      <c r="L7" s="403">
        <v>2</v>
      </c>
      <c r="M7" s="403">
        <v>2</v>
      </c>
      <c r="N7" s="403">
        <v>2</v>
      </c>
      <c r="O7" s="403">
        <v>2</v>
      </c>
      <c r="P7" s="403">
        <v>2</v>
      </c>
      <c r="Q7" s="403">
        <v>2</v>
      </c>
      <c r="R7" s="403">
        <v>2</v>
      </c>
      <c r="S7" s="403">
        <v>0</v>
      </c>
      <c r="T7" s="403">
        <v>0</v>
      </c>
      <c r="U7" s="403">
        <v>0</v>
      </c>
      <c r="V7" s="404">
        <f>SUM(J7:U7)</f>
        <v>18</v>
      </c>
      <c r="W7" s="399">
        <f>+X7-V7</f>
        <v>0</v>
      </c>
      <c r="X7" s="471">
        <v>18</v>
      </c>
    </row>
    <row r="8" spans="1:24" x14ac:dyDescent="0.35">
      <c r="A8" s="477" t="s">
        <v>81</v>
      </c>
      <c r="B8" s="478"/>
      <c r="C8" s="478"/>
      <c r="D8" s="478"/>
      <c r="E8" s="478"/>
      <c r="F8" s="433"/>
      <c r="G8" s="434"/>
      <c r="H8" s="435"/>
      <c r="I8" s="436"/>
      <c r="V8" s="406"/>
    </row>
    <row r="9" spans="1:24" x14ac:dyDescent="0.35">
      <c r="A9" s="477" t="s">
        <v>82</v>
      </c>
      <c r="B9" s="478"/>
      <c r="C9" s="478"/>
      <c r="D9" s="478"/>
      <c r="E9" s="478"/>
      <c r="F9" s="433"/>
      <c r="G9" s="434"/>
      <c r="H9" s="435"/>
      <c r="I9" s="436"/>
      <c r="V9" s="406"/>
    </row>
    <row r="10" spans="1:24" x14ac:dyDescent="0.35">
      <c r="A10" s="479" t="s">
        <v>77</v>
      </c>
      <c r="B10" s="479" t="s">
        <v>78</v>
      </c>
      <c r="C10" s="479" t="s">
        <v>79</v>
      </c>
      <c r="D10" s="479"/>
      <c r="E10" s="480"/>
      <c r="F10" s="481" t="s">
        <v>67</v>
      </c>
      <c r="G10" s="482" t="s">
        <v>92</v>
      </c>
      <c r="H10" s="483"/>
      <c r="I10" s="441"/>
      <c r="J10" s="570" t="s">
        <v>108</v>
      </c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398" t="s">
        <v>87</v>
      </c>
      <c r="W10" s="399" t="s">
        <v>92</v>
      </c>
    </row>
    <row r="11" spans="1:24" x14ac:dyDescent="0.35">
      <c r="A11" s="479"/>
      <c r="B11" s="479"/>
      <c r="C11" s="484" t="s">
        <v>80</v>
      </c>
      <c r="D11" s="484"/>
      <c r="E11" s="480"/>
      <c r="F11" s="485"/>
      <c r="G11" s="423" t="s">
        <v>84</v>
      </c>
      <c r="H11" s="424"/>
      <c r="I11" s="425"/>
      <c r="J11" s="400" t="s">
        <v>95</v>
      </c>
      <c r="K11" s="400" t="s">
        <v>96</v>
      </c>
      <c r="L11" s="400" t="s">
        <v>97</v>
      </c>
      <c r="M11" s="400" t="s">
        <v>98</v>
      </c>
      <c r="N11" s="400" t="s">
        <v>99</v>
      </c>
      <c r="O11" s="400" t="s">
        <v>100</v>
      </c>
      <c r="P11" s="400" t="s">
        <v>101</v>
      </c>
      <c r="Q11" s="400" t="s">
        <v>102</v>
      </c>
      <c r="R11" s="401" t="s">
        <v>103</v>
      </c>
      <c r="S11" s="400" t="s">
        <v>104</v>
      </c>
      <c r="T11" s="401" t="s">
        <v>105</v>
      </c>
      <c r="U11" s="400" t="s">
        <v>106</v>
      </c>
      <c r="V11" s="398"/>
      <c r="W11" s="399" t="s">
        <v>84</v>
      </c>
    </row>
    <row r="12" spans="1:24" x14ac:dyDescent="0.35">
      <c r="A12" s="403">
        <v>0</v>
      </c>
      <c r="B12" s="403">
        <v>600</v>
      </c>
      <c r="C12" s="403">
        <v>100</v>
      </c>
      <c r="D12" s="403"/>
      <c r="E12" s="486">
        <v>0</v>
      </c>
      <c r="F12" s="404">
        <f>SUM(A12:E12)</f>
        <v>700</v>
      </c>
      <c r="G12" s="487">
        <f>+H12-F12</f>
        <v>0</v>
      </c>
      <c r="H12" s="413">
        <v>700</v>
      </c>
      <c r="I12" s="410"/>
      <c r="J12" s="403">
        <v>2</v>
      </c>
      <c r="K12" s="403">
        <v>2</v>
      </c>
      <c r="L12" s="403">
        <v>2</v>
      </c>
      <c r="M12" s="403">
        <v>2</v>
      </c>
      <c r="N12" s="403">
        <v>2</v>
      </c>
      <c r="O12" s="403">
        <v>2</v>
      </c>
      <c r="P12" s="403">
        <v>2</v>
      </c>
      <c r="Q12" s="403">
        <v>2</v>
      </c>
      <c r="R12" s="403">
        <v>2</v>
      </c>
      <c r="S12" s="403">
        <v>2</v>
      </c>
      <c r="T12" s="403">
        <v>2</v>
      </c>
      <c r="U12" s="403">
        <v>2</v>
      </c>
      <c r="V12" s="408">
        <f>SUM(J12:U12)</f>
        <v>24</v>
      </c>
      <c r="W12" s="399">
        <f>+X12-V12</f>
        <v>0</v>
      </c>
      <c r="X12" s="471">
        <v>24</v>
      </c>
    </row>
    <row r="13" spans="1:24" x14ac:dyDescent="0.35">
      <c r="V13" s="406"/>
    </row>
    <row r="14" spans="1:24" x14ac:dyDescent="0.35">
      <c r="A14" s="566" t="s">
        <v>81</v>
      </c>
      <c r="B14" s="567"/>
      <c r="C14" s="567"/>
      <c r="D14" s="567"/>
      <c r="E14" s="567"/>
      <c r="F14" s="433"/>
      <c r="G14" s="434"/>
      <c r="H14" s="435"/>
      <c r="I14" s="436"/>
      <c r="V14" s="406"/>
    </row>
    <row r="15" spans="1:24" x14ac:dyDescent="0.35">
      <c r="A15" s="566" t="s">
        <v>91</v>
      </c>
      <c r="B15" s="567"/>
      <c r="C15" s="567"/>
      <c r="D15" s="567"/>
      <c r="E15" s="567"/>
      <c r="F15" s="433"/>
      <c r="G15" s="434"/>
      <c r="H15" s="435"/>
      <c r="I15" s="436"/>
      <c r="V15" s="406"/>
    </row>
    <row r="16" spans="1:24" x14ac:dyDescent="0.35">
      <c r="A16" s="488" t="s">
        <v>85</v>
      </c>
      <c r="B16" s="488" t="s">
        <v>86</v>
      </c>
      <c r="C16" s="488"/>
      <c r="D16" s="488"/>
      <c r="E16" s="489"/>
      <c r="F16" s="490" t="s">
        <v>67</v>
      </c>
      <c r="G16" s="423" t="s">
        <v>92</v>
      </c>
      <c r="H16" s="424"/>
      <c r="I16" s="425"/>
      <c r="J16" s="570" t="s">
        <v>109</v>
      </c>
      <c r="K16" s="570"/>
      <c r="L16" s="570"/>
      <c r="M16" s="570"/>
      <c r="N16" s="570"/>
      <c r="O16" s="570"/>
      <c r="P16" s="570"/>
      <c r="Q16" s="570"/>
      <c r="R16" s="570"/>
      <c r="S16" s="570"/>
      <c r="T16" s="570"/>
      <c r="U16" s="570"/>
      <c r="V16" s="398" t="s">
        <v>87</v>
      </c>
      <c r="W16" s="409" t="s">
        <v>92</v>
      </c>
    </row>
    <row r="17" spans="1:24" x14ac:dyDescent="0.35">
      <c r="A17" s="488" t="s">
        <v>88</v>
      </c>
      <c r="B17" s="488" t="s">
        <v>89</v>
      </c>
      <c r="C17" s="488" t="s">
        <v>90</v>
      </c>
      <c r="D17" s="488"/>
      <c r="E17" s="489"/>
      <c r="F17" s="490"/>
      <c r="G17" s="423" t="s">
        <v>84</v>
      </c>
      <c r="H17" s="424"/>
      <c r="I17" s="425"/>
      <c r="J17" s="400" t="s">
        <v>95</v>
      </c>
      <c r="K17" s="400" t="s">
        <v>96</v>
      </c>
      <c r="L17" s="400" t="s">
        <v>97</v>
      </c>
      <c r="M17" s="400" t="s">
        <v>98</v>
      </c>
      <c r="N17" s="400" t="s">
        <v>99</v>
      </c>
      <c r="O17" s="400" t="s">
        <v>100</v>
      </c>
      <c r="P17" s="400" t="s">
        <v>101</v>
      </c>
      <c r="Q17" s="400" t="s">
        <v>102</v>
      </c>
      <c r="R17" s="401" t="s">
        <v>103</v>
      </c>
      <c r="S17" s="400" t="s">
        <v>104</v>
      </c>
      <c r="T17" s="401" t="s">
        <v>105</v>
      </c>
      <c r="U17" s="400" t="s">
        <v>106</v>
      </c>
      <c r="V17" s="398"/>
      <c r="W17" s="399" t="s">
        <v>84</v>
      </c>
    </row>
    <row r="18" spans="1:24" s="492" customFormat="1" x14ac:dyDescent="0.35">
      <c r="A18" s="403">
        <v>5</v>
      </c>
      <c r="B18" s="403">
        <v>15</v>
      </c>
      <c r="C18" s="403">
        <v>10</v>
      </c>
      <c r="D18" s="403"/>
      <c r="E18" s="486">
        <v>0</v>
      </c>
      <c r="F18" s="491">
        <f>SUM(A18:E18)</f>
        <v>30</v>
      </c>
      <c r="G18" s="487">
        <f>+H18-F18</f>
        <v>0</v>
      </c>
      <c r="H18" s="413">
        <v>30</v>
      </c>
      <c r="I18" s="410"/>
      <c r="J18" s="403">
        <v>2</v>
      </c>
      <c r="K18" s="403">
        <v>2</v>
      </c>
      <c r="L18" s="403">
        <v>2</v>
      </c>
      <c r="M18" s="403">
        <v>2</v>
      </c>
      <c r="N18" s="403">
        <v>2</v>
      </c>
      <c r="O18" s="403">
        <v>2</v>
      </c>
      <c r="P18" s="403">
        <v>2</v>
      </c>
      <c r="Q18" s="403">
        <v>2</v>
      </c>
      <c r="R18" s="403">
        <v>2</v>
      </c>
      <c r="S18" s="403">
        <v>2</v>
      </c>
      <c r="T18" s="403">
        <v>2</v>
      </c>
      <c r="U18" s="403">
        <v>2</v>
      </c>
      <c r="V18" s="408">
        <f>SUM(J18:U18)</f>
        <v>24</v>
      </c>
      <c r="W18" s="399">
        <f>+X18-V18</f>
        <v>0</v>
      </c>
      <c r="X18" s="471">
        <v>24</v>
      </c>
    </row>
    <row r="19" spans="1:24" x14ac:dyDescent="0.35">
      <c r="A19" s="566" t="s">
        <v>81</v>
      </c>
      <c r="B19" s="567"/>
      <c r="C19" s="567"/>
      <c r="D19" s="567"/>
      <c r="E19" s="567"/>
      <c r="F19" s="433"/>
      <c r="G19" s="434"/>
      <c r="H19" s="435"/>
      <c r="I19" s="436"/>
      <c r="V19" s="406"/>
    </row>
    <row r="20" spans="1:24" x14ac:dyDescent="0.35">
      <c r="A20" s="566" t="s">
        <v>93</v>
      </c>
      <c r="B20" s="567"/>
      <c r="C20" s="567"/>
      <c r="D20" s="567"/>
      <c r="E20" s="567"/>
      <c r="F20" s="433"/>
      <c r="G20" s="434"/>
      <c r="H20" s="435"/>
      <c r="I20" s="436"/>
      <c r="V20" s="406"/>
    </row>
    <row r="21" spans="1:24" x14ac:dyDescent="0.35">
      <c r="A21" s="488"/>
      <c r="B21" s="488" t="s">
        <v>86</v>
      </c>
      <c r="C21" s="488"/>
      <c r="D21" s="488"/>
      <c r="E21" s="489"/>
      <c r="F21" s="485" t="s">
        <v>67</v>
      </c>
      <c r="G21" s="423" t="s">
        <v>92</v>
      </c>
      <c r="H21" s="424"/>
      <c r="I21" s="425"/>
      <c r="J21" s="570" t="s">
        <v>110</v>
      </c>
      <c r="K21" s="570"/>
      <c r="L21" s="570"/>
      <c r="M21" s="570"/>
      <c r="N21" s="570"/>
      <c r="O21" s="570"/>
      <c r="P21" s="570"/>
      <c r="Q21" s="570"/>
      <c r="R21" s="570"/>
      <c r="S21" s="570"/>
      <c r="T21" s="570"/>
      <c r="U21" s="570"/>
      <c r="V21" s="398" t="s">
        <v>87</v>
      </c>
      <c r="W21" s="409" t="s">
        <v>92</v>
      </c>
    </row>
    <row r="22" spans="1:24" x14ac:dyDescent="0.35">
      <c r="A22" s="488"/>
      <c r="B22" s="488" t="s">
        <v>89</v>
      </c>
      <c r="C22" s="488"/>
      <c r="D22" s="488"/>
      <c r="E22" s="489"/>
      <c r="F22" s="485"/>
      <c r="G22" s="423" t="s">
        <v>84</v>
      </c>
      <c r="H22" s="424"/>
      <c r="I22" s="425"/>
      <c r="J22" s="400" t="s">
        <v>95</v>
      </c>
      <c r="K22" s="400" t="s">
        <v>96</v>
      </c>
      <c r="L22" s="400" t="s">
        <v>97</v>
      </c>
      <c r="M22" s="400" t="s">
        <v>98</v>
      </c>
      <c r="N22" s="400" t="s">
        <v>99</v>
      </c>
      <c r="O22" s="400" t="s">
        <v>100</v>
      </c>
      <c r="P22" s="400" t="s">
        <v>101</v>
      </c>
      <c r="Q22" s="400" t="s">
        <v>102</v>
      </c>
      <c r="R22" s="401" t="s">
        <v>103</v>
      </c>
      <c r="S22" s="400" t="s">
        <v>104</v>
      </c>
      <c r="T22" s="401" t="s">
        <v>105</v>
      </c>
      <c r="U22" s="400" t="s">
        <v>106</v>
      </c>
      <c r="V22" s="398"/>
      <c r="W22" s="399" t="s">
        <v>84</v>
      </c>
    </row>
    <row r="23" spans="1:24" x14ac:dyDescent="0.35">
      <c r="A23" s="403">
        <v>0</v>
      </c>
      <c r="B23" s="403">
        <v>15</v>
      </c>
      <c r="C23" s="403">
        <v>0</v>
      </c>
      <c r="D23" s="403"/>
      <c r="E23" s="486">
        <v>0</v>
      </c>
      <c r="F23" s="404">
        <f>SUM(A23:E23)</f>
        <v>15</v>
      </c>
      <c r="G23" s="487">
        <f>+H23-F23</f>
        <v>0</v>
      </c>
      <c r="H23" s="413">
        <v>15</v>
      </c>
      <c r="I23" s="410"/>
      <c r="J23" s="403">
        <v>2</v>
      </c>
      <c r="K23" s="403">
        <v>2</v>
      </c>
      <c r="L23" s="403">
        <v>2</v>
      </c>
      <c r="M23" s="403">
        <v>2</v>
      </c>
      <c r="N23" s="403">
        <v>2</v>
      </c>
      <c r="O23" s="403">
        <v>2</v>
      </c>
      <c r="P23" s="403">
        <v>2</v>
      </c>
      <c r="Q23" s="403">
        <v>2</v>
      </c>
      <c r="R23" s="403">
        <v>2</v>
      </c>
      <c r="S23" s="403">
        <v>2</v>
      </c>
      <c r="T23" s="403">
        <v>2</v>
      </c>
      <c r="U23" s="403">
        <v>2</v>
      </c>
      <c r="V23" s="404">
        <f>SUM(J23:U23)</f>
        <v>24</v>
      </c>
      <c r="W23" s="399">
        <f>+X23-V23</f>
        <v>0</v>
      </c>
      <c r="X23" s="471">
        <v>24</v>
      </c>
    </row>
    <row r="24" spans="1:24" x14ac:dyDescent="0.35">
      <c r="A24" s="410"/>
      <c r="B24" s="410"/>
      <c r="C24" s="410"/>
      <c r="D24" s="410"/>
      <c r="E24" s="410"/>
      <c r="F24" s="413"/>
      <c r="G24" s="413"/>
      <c r="H24" s="413"/>
      <c r="I24" s="410"/>
      <c r="J24" s="410"/>
      <c r="K24" s="410"/>
      <c r="L24" s="410"/>
      <c r="M24" s="410"/>
      <c r="N24" s="410"/>
      <c r="O24" s="410"/>
      <c r="P24" s="410"/>
      <c r="Q24" s="410"/>
      <c r="R24" s="410"/>
      <c r="S24" s="410"/>
      <c r="T24" s="410"/>
      <c r="U24" s="410"/>
      <c r="V24" s="411"/>
      <c r="W24" s="412"/>
    </row>
    <row r="25" spans="1:24" x14ac:dyDescent="0.35">
      <c r="A25" s="566" t="s">
        <v>81</v>
      </c>
      <c r="B25" s="567"/>
      <c r="C25" s="567"/>
      <c r="D25" s="567"/>
      <c r="E25" s="567"/>
      <c r="F25" s="433"/>
      <c r="G25" s="434"/>
      <c r="H25" s="435"/>
      <c r="I25" s="436"/>
      <c r="V25" s="406"/>
    </row>
    <row r="26" spans="1:24" x14ac:dyDescent="0.35">
      <c r="A26" s="566" t="s">
        <v>123</v>
      </c>
      <c r="B26" s="567"/>
      <c r="C26" s="567"/>
      <c r="D26" s="567"/>
      <c r="E26" s="567"/>
      <c r="F26" s="433"/>
      <c r="G26" s="434"/>
      <c r="H26" s="435"/>
      <c r="I26" s="436"/>
      <c r="V26" s="406"/>
    </row>
    <row r="27" spans="1:24" x14ac:dyDescent="0.35">
      <c r="A27" s="488" t="s">
        <v>89</v>
      </c>
      <c r="B27" s="488" t="s">
        <v>125</v>
      </c>
      <c r="C27" s="488" t="s">
        <v>124</v>
      </c>
      <c r="D27" s="488" t="s">
        <v>154</v>
      </c>
      <c r="E27" s="488" t="s">
        <v>149</v>
      </c>
      <c r="F27" s="485" t="s">
        <v>87</v>
      </c>
      <c r="G27" s="423" t="s">
        <v>92</v>
      </c>
      <c r="H27" s="424"/>
      <c r="I27" s="425"/>
      <c r="J27" s="570" t="s">
        <v>140</v>
      </c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398" t="s">
        <v>87</v>
      </c>
      <c r="W27" s="409" t="s">
        <v>92</v>
      </c>
    </row>
    <row r="28" spans="1:24" x14ac:dyDescent="0.35">
      <c r="A28" s="488"/>
      <c r="B28" s="488"/>
      <c r="C28" s="488"/>
      <c r="D28" s="488"/>
      <c r="E28" s="488" t="s">
        <v>150</v>
      </c>
      <c r="F28" s="485"/>
      <c r="G28" s="423" t="s">
        <v>84</v>
      </c>
      <c r="H28" s="424"/>
      <c r="I28" s="425"/>
      <c r="J28" s="400" t="s">
        <v>95</v>
      </c>
      <c r="K28" s="400" t="s">
        <v>96</v>
      </c>
      <c r="L28" s="400" t="s">
        <v>97</v>
      </c>
      <c r="M28" s="400" t="s">
        <v>98</v>
      </c>
      <c r="N28" s="400" t="s">
        <v>99</v>
      </c>
      <c r="O28" s="400" t="s">
        <v>100</v>
      </c>
      <c r="P28" s="400" t="s">
        <v>101</v>
      </c>
      <c r="Q28" s="400" t="s">
        <v>102</v>
      </c>
      <c r="R28" s="401" t="s">
        <v>103</v>
      </c>
      <c r="S28" s="400" t="s">
        <v>104</v>
      </c>
      <c r="T28" s="401" t="s">
        <v>105</v>
      </c>
      <c r="U28" s="400" t="s">
        <v>106</v>
      </c>
      <c r="V28" s="398"/>
      <c r="W28" s="399" t="s">
        <v>84</v>
      </c>
    </row>
    <row r="29" spans="1:24" ht="24" thickBot="1" x14ac:dyDescent="0.4">
      <c r="A29" s="403">
        <v>15</v>
      </c>
      <c r="B29" s="403">
        <v>50</v>
      </c>
      <c r="C29" s="403">
        <v>189</v>
      </c>
      <c r="D29" s="403">
        <v>200</v>
      </c>
      <c r="E29" s="403"/>
      <c r="F29" s="404">
        <f>SUM(A29:E29)</f>
        <v>454</v>
      </c>
      <c r="G29" s="487">
        <f>+H29-F29</f>
        <v>1371.8</v>
      </c>
      <c r="H29" s="413">
        <f>15+50+260.8+1300+200</f>
        <v>1825.8</v>
      </c>
      <c r="I29" s="410"/>
      <c r="J29" s="403">
        <v>2</v>
      </c>
      <c r="K29" s="403">
        <v>2</v>
      </c>
      <c r="L29" s="403">
        <v>2</v>
      </c>
      <c r="M29" s="403">
        <v>2</v>
      </c>
      <c r="N29" s="403">
        <v>2</v>
      </c>
      <c r="O29" s="403">
        <v>2</v>
      </c>
      <c r="P29" s="403">
        <v>2</v>
      </c>
      <c r="Q29" s="403">
        <v>2</v>
      </c>
      <c r="R29" s="403">
        <v>2</v>
      </c>
      <c r="S29" s="403">
        <v>0</v>
      </c>
      <c r="T29" s="403">
        <v>0</v>
      </c>
      <c r="U29" s="403">
        <v>0</v>
      </c>
      <c r="V29" s="404">
        <f>SUM(J29:U29)</f>
        <v>18</v>
      </c>
      <c r="W29" s="399">
        <f>+X29-V29</f>
        <v>6</v>
      </c>
      <c r="X29" s="471">
        <v>24</v>
      </c>
    </row>
    <row r="30" spans="1:24" ht="24" thickBot="1" x14ac:dyDescent="0.4">
      <c r="A30" s="451" t="str">
        <f>+'0102'!A23</f>
        <v>TOTAL DE INGRESOS ACUMULADOS</v>
      </c>
      <c r="B30" s="452"/>
      <c r="C30" s="452"/>
      <c r="D30" s="452"/>
      <c r="E30" s="452"/>
      <c r="F30" s="453">
        <f>+F23+F18+F12+F7</f>
        <v>845</v>
      </c>
      <c r="G30" s="493">
        <f>+V23+V18+V12+V7</f>
        <v>90</v>
      </c>
      <c r="H30" s="413"/>
      <c r="I30" s="410"/>
      <c r="J30" s="410"/>
      <c r="K30" s="494">
        <f>+F29</f>
        <v>454</v>
      </c>
      <c r="L30" s="495">
        <f>+V29</f>
        <v>18</v>
      </c>
      <c r="M30" s="410"/>
      <c r="N30" s="410"/>
      <c r="O30" s="410"/>
      <c r="P30" s="410"/>
      <c r="Q30" s="410"/>
      <c r="R30" s="410"/>
      <c r="S30" s="410"/>
      <c r="T30" s="410"/>
      <c r="U30" s="410"/>
      <c r="V30" s="413"/>
      <c r="W30" s="412"/>
    </row>
    <row r="31" spans="1:24" ht="24" thickBot="1" x14ac:dyDescent="0.4">
      <c r="K31" s="496"/>
      <c r="L31" s="497"/>
    </row>
    <row r="32" spans="1:24" ht="24" thickBot="1" x14ac:dyDescent="0.4">
      <c r="A32" s="457" t="s">
        <v>94</v>
      </c>
      <c r="B32" s="458"/>
      <c r="C32" s="458"/>
      <c r="D32" s="458"/>
      <c r="E32" s="458"/>
      <c r="F32" s="459">
        <f>+G23+G18+G12+G7</f>
        <v>0</v>
      </c>
      <c r="G32" s="460"/>
      <c r="H32" s="460"/>
      <c r="I32" s="461"/>
      <c r="K32" s="498">
        <f>+G29</f>
        <v>1371.8</v>
      </c>
      <c r="L32" s="499">
        <f>+W29</f>
        <v>6</v>
      </c>
    </row>
    <row r="33" spans="1:24" ht="24" thickBot="1" x14ac:dyDescent="0.4">
      <c r="G33" s="456"/>
      <c r="H33" s="456"/>
    </row>
    <row r="34" spans="1:24" ht="24" thickBot="1" x14ac:dyDescent="0.4">
      <c r="A34" s="457" t="s">
        <v>111</v>
      </c>
      <c r="B34" s="458"/>
      <c r="C34" s="458"/>
      <c r="D34" s="458"/>
      <c r="E34" s="458"/>
      <c r="F34" s="459">
        <f>+W23+W18+W12+W7</f>
        <v>0</v>
      </c>
      <c r="G34" s="462"/>
      <c r="H34" s="462"/>
    </row>
    <row r="35" spans="1:24" x14ac:dyDescent="0.35">
      <c r="A35" s="566" t="s">
        <v>81</v>
      </c>
      <c r="B35" s="567"/>
      <c r="C35" s="567"/>
      <c r="D35" s="567"/>
      <c r="E35" s="567"/>
      <c r="F35" s="433"/>
      <c r="G35" s="434"/>
      <c r="H35" s="435"/>
      <c r="I35" s="436"/>
      <c r="V35" s="406"/>
    </row>
    <row r="36" spans="1:24" x14ac:dyDescent="0.35">
      <c r="A36" s="566" t="s">
        <v>195</v>
      </c>
      <c r="B36" s="567"/>
      <c r="C36" s="567"/>
      <c r="D36" s="567"/>
      <c r="E36" s="567"/>
      <c r="F36" s="433"/>
      <c r="G36" s="434"/>
      <c r="H36" s="435"/>
      <c r="I36" s="436"/>
      <c r="V36" s="406"/>
    </row>
    <row r="37" spans="1:24" x14ac:dyDescent="0.35">
      <c r="A37" s="508" t="s">
        <v>89</v>
      </c>
      <c r="B37" s="508"/>
      <c r="C37" s="508"/>
      <c r="D37" s="508"/>
      <c r="E37" s="508"/>
      <c r="F37" s="485" t="s">
        <v>87</v>
      </c>
      <c r="G37" s="423" t="s">
        <v>92</v>
      </c>
      <c r="H37" s="424"/>
      <c r="I37" s="425"/>
      <c r="J37" s="570" t="s">
        <v>198</v>
      </c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398" t="s">
        <v>87</v>
      </c>
      <c r="W37" s="409" t="s">
        <v>92</v>
      </c>
    </row>
    <row r="38" spans="1:24" x14ac:dyDescent="0.35">
      <c r="A38" s="508"/>
      <c r="B38" s="508"/>
      <c r="C38" s="508"/>
      <c r="D38" s="508"/>
      <c r="E38" s="508"/>
      <c r="F38" s="485"/>
      <c r="G38" s="423" t="s">
        <v>84</v>
      </c>
      <c r="H38" s="424"/>
      <c r="I38" s="425"/>
      <c r="J38" s="400" t="s">
        <v>95</v>
      </c>
      <c r="K38" s="400" t="s">
        <v>96</v>
      </c>
      <c r="L38" s="400" t="s">
        <v>97</v>
      </c>
      <c r="M38" s="400" t="s">
        <v>98</v>
      </c>
      <c r="N38" s="400" t="s">
        <v>99</v>
      </c>
      <c r="O38" s="400" t="s">
        <v>100</v>
      </c>
      <c r="P38" s="400" t="s">
        <v>101</v>
      </c>
      <c r="Q38" s="400" t="s">
        <v>102</v>
      </c>
      <c r="R38" s="401" t="s">
        <v>103</v>
      </c>
      <c r="S38" s="400" t="s">
        <v>104</v>
      </c>
      <c r="T38" s="401" t="s">
        <v>105</v>
      </c>
      <c r="U38" s="400" t="s">
        <v>106</v>
      </c>
      <c r="V38" s="398"/>
      <c r="W38" s="399" t="s">
        <v>84</v>
      </c>
    </row>
    <row r="39" spans="1:24" x14ac:dyDescent="0.35">
      <c r="A39" s="403">
        <v>35</v>
      </c>
      <c r="B39" s="403"/>
      <c r="C39" s="403"/>
      <c r="D39" s="403"/>
      <c r="E39" s="403"/>
      <c r="F39" s="404">
        <f>SUM(A39:E39)</f>
        <v>35</v>
      </c>
      <c r="G39" s="487"/>
      <c r="H39" s="413"/>
      <c r="I39" s="410"/>
      <c r="J39" s="403"/>
      <c r="K39" s="403"/>
      <c r="L39" s="403"/>
      <c r="M39" s="403"/>
      <c r="N39" s="403"/>
      <c r="O39" s="403"/>
      <c r="P39" s="403"/>
      <c r="Q39" s="403"/>
      <c r="R39" s="403"/>
      <c r="S39" s="403">
        <v>0</v>
      </c>
      <c r="T39" s="403">
        <v>0</v>
      </c>
      <c r="U39" s="403">
        <v>0</v>
      </c>
      <c r="V39" s="404">
        <f>SUM(J39:U39)</f>
        <v>0</v>
      </c>
      <c r="W39" s="399">
        <f>+X39-V39</f>
        <v>24</v>
      </c>
      <c r="X39" s="471">
        <v>24</v>
      </c>
    </row>
    <row r="41" spans="1:24" x14ac:dyDescent="0.35">
      <c r="A41" s="566" t="s">
        <v>81</v>
      </c>
      <c r="B41" s="567"/>
      <c r="C41" s="567"/>
      <c r="D41" s="567"/>
      <c r="E41" s="567"/>
      <c r="F41" s="433"/>
      <c r="G41" s="434"/>
      <c r="H41" s="435"/>
      <c r="I41" s="436"/>
      <c r="V41" s="406"/>
    </row>
    <row r="42" spans="1:24" x14ac:dyDescent="0.35">
      <c r="A42" s="566" t="s">
        <v>229</v>
      </c>
      <c r="B42" s="567"/>
      <c r="C42" s="567"/>
      <c r="D42" s="567"/>
      <c r="E42" s="567"/>
      <c r="F42" s="433"/>
      <c r="G42" s="434"/>
      <c r="H42" s="435"/>
      <c r="I42" s="436"/>
      <c r="V42" s="406"/>
    </row>
    <row r="43" spans="1:24" x14ac:dyDescent="0.35">
      <c r="A43" s="511" t="s">
        <v>89</v>
      </c>
      <c r="B43" s="511"/>
      <c r="C43" s="511"/>
      <c r="D43" s="511"/>
      <c r="E43" s="511" t="s">
        <v>295</v>
      </c>
      <c r="F43" s="485" t="s">
        <v>87</v>
      </c>
      <c r="G43" s="423" t="s">
        <v>92</v>
      </c>
      <c r="H43" s="424"/>
      <c r="I43" s="425"/>
      <c r="J43" s="570" t="s">
        <v>237</v>
      </c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398" t="s">
        <v>87</v>
      </c>
      <c r="W43" s="409" t="s">
        <v>92</v>
      </c>
    </row>
    <row r="44" spans="1:24" x14ac:dyDescent="0.35">
      <c r="A44" s="511"/>
      <c r="B44" s="511"/>
      <c r="C44" s="511"/>
      <c r="D44" s="511"/>
      <c r="E44" s="511" t="s">
        <v>302</v>
      </c>
      <c r="F44" s="485"/>
      <c r="G44" s="423" t="s">
        <v>84</v>
      </c>
      <c r="H44" s="424"/>
      <c r="I44" s="425"/>
      <c r="J44" s="400" t="s">
        <v>95</v>
      </c>
      <c r="K44" s="400" t="s">
        <v>96</v>
      </c>
      <c r="L44" s="400" t="s">
        <v>97</v>
      </c>
      <c r="M44" s="400" t="s">
        <v>98</v>
      </c>
      <c r="N44" s="400" t="s">
        <v>99</v>
      </c>
      <c r="O44" s="400" t="s">
        <v>100</v>
      </c>
      <c r="P44" s="400" t="s">
        <v>101</v>
      </c>
      <c r="Q44" s="400" t="s">
        <v>102</v>
      </c>
      <c r="R44" s="401" t="s">
        <v>103</v>
      </c>
      <c r="S44" s="400" t="s">
        <v>104</v>
      </c>
      <c r="T44" s="401" t="s">
        <v>105</v>
      </c>
      <c r="U44" s="400" t="s">
        <v>106</v>
      </c>
      <c r="V44" s="398"/>
      <c r="W44" s="399" t="s">
        <v>84</v>
      </c>
    </row>
    <row r="45" spans="1:24" x14ac:dyDescent="0.35">
      <c r="A45" s="403">
        <v>30</v>
      </c>
      <c r="B45" s="403"/>
      <c r="C45" s="403"/>
      <c r="D45" s="403"/>
      <c r="E45" s="403">
        <v>500</v>
      </c>
      <c r="F45" s="404">
        <f>SUM(A45:E45)</f>
        <v>530</v>
      </c>
      <c r="G45" s="487"/>
      <c r="H45" s="413"/>
      <c r="I45" s="410"/>
      <c r="J45" s="403"/>
      <c r="K45" s="403"/>
      <c r="L45" s="403"/>
      <c r="M45" s="403"/>
      <c r="N45" s="403"/>
      <c r="O45" s="403"/>
      <c r="P45" s="403"/>
      <c r="Q45" s="403"/>
      <c r="R45" s="403"/>
      <c r="S45" s="403">
        <v>0</v>
      </c>
      <c r="T45" s="403">
        <v>0</v>
      </c>
      <c r="U45" s="403">
        <v>0</v>
      </c>
      <c r="V45" s="404">
        <f>SUM(J45:U45)</f>
        <v>0</v>
      </c>
      <c r="W45" s="399">
        <f>+X45-V45</f>
        <v>24</v>
      </c>
      <c r="X45" s="471">
        <v>24</v>
      </c>
    </row>
    <row r="47" spans="1:24" x14ac:dyDescent="0.35">
      <c r="A47" s="566" t="s">
        <v>325</v>
      </c>
      <c r="B47" s="567"/>
      <c r="C47" s="567"/>
      <c r="D47" s="567"/>
      <c r="E47" s="567"/>
      <c r="F47" s="433"/>
      <c r="G47" s="434"/>
      <c r="H47" s="435"/>
      <c r="I47" s="436"/>
      <c r="V47" s="406"/>
    </row>
    <row r="48" spans="1:24" x14ac:dyDescent="0.35">
      <c r="A48" s="537" t="s">
        <v>89</v>
      </c>
      <c r="B48" s="537"/>
      <c r="C48" s="537"/>
      <c r="D48" s="537" t="s">
        <v>326</v>
      </c>
      <c r="E48" s="537"/>
      <c r="F48" s="485" t="s">
        <v>87</v>
      </c>
      <c r="G48" s="423" t="s">
        <v>92</v>
      </c>
      <c r="H48" s="424"/>
      <c r="I48" s="425"/>
      <c r="J48" s="575" t="s">
        <v>237</v>
      </c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80"/>
      <c r="V48" s="398" t="s">
        <v>87</v>
      </c>
      <c r="W48" s="409" t="s">
        <v>92</v>
      </c>
    </row>
    <row r="49" spans="1:24" x14ac:dyDescent="0.35">
      <c r="A49" s="537"/>
      <c r="B49" s="537"/>
      <c r="C49" s="537"/>
      <c r="D49" s="537"/>
      <c r="E49" s="537"/>
      <c r="F49" s="485"/>
      <c r="G49" s="423" t="s">
        <v>84</v>
      </c>
      <c r="H49" s="424"/>
      <c r="I49" s="425"/>
      <c r="J49" s="400" t="s">
        <v>95</v>
      </c>
      <c r="K49" s="400" t="s">
        <v>96</v>
      </c>
      <c r="L49" s="400" t="s">
        <v>97</v>
      </c>
      <c r="M49" s="400" t="s">
        <v>98</v>
      </c>
      <c r="N49" s="400" t="s">
        <v>99</v>
      </c>
      <c r="O49" s="400" t="s">
        <v>100</v>
      </c>
      <c r="P49" s="400" t="s">
        <v>101</v>
      </c>
      <c r="Q49" s="400" t="s">
        <v>102</v>
      </c>
      <c r="R49" s="401" t="s">
        <v>103</v>
      </c>
      <c r="S49" s="400" t="s">
        <v>104</v>
      </c>
      <c r="T49" s="401" t="s">
        <v>105</v>
      </c>
      <c r="U49" s="400" t="s">
        <v>106</v>
      </c>
      <c r="V49" s="398"/>
      <c r="W49" s="399" t="s">
        <v>84</v>
      </c>
    </row>
    <row r="50" spans="1:24" x14ac:dyDescent="0.35">
      <c r="A50" s="403"/>
      <c r="B50" s="403"/>
      <c r="C50" s="403"/>
      <c r="D50" s="403"/>
      <c r="E50" s="403"/>
      <c r="F50" s="404">
        <f>SUM(A50:E50)</f>
        <v>0</v>
      </c>
      <c r="G50" s="487"/>
      <c r="H50" s="413"/>
      <c r="I50" s="410"/>
      <c r="J50" s="403"/>
      <c r="K50" s="403"/>
      <c r="L50" s="403"/>
      <c r="M50" s="403"/>
      <c r="N50" s="403"/>
      <c r="O50" s="403"/>
      <c r="P50" s="403"/>
      <c r="Q50" s="403"/>
      <c r="R50" s="403"/>
      <c r="S50" s="403">
        <v>0</v>
      </c>
      <c r="T50" s="403">
        <v>0</v>
      </c>
      <c r="U50" s="403">
        <v>0</v>
      </c>
      <c r="V50" s="404">
        <f>SUM(J50:U50)</f>
        <v>0</v>
      </c>
      <c r="W50" s="399">
        <f>+X50-V50</f>
        <v>24</v>
      </c>
      <c r="X50" s="471">
        <v>24</v>
      </c>
    </row>
  </sheetData>
  <mergeCells count="21">
    <mergeCell ref="A47:E47"/>
    <mergeCell ref="J48:U48"/>
    <mergeCell ref="J43:U43"/>
    <mergeCell ref="A3:E3"/>
    <mergeCell ref="A4:E4"/>
    <mergeCell ref="A35:E35"/>
    <mergeCell ref="A36:E36"/>
    <mergeCell ref="J37:U37"/>
    <mergeCell ref="J27:U27"/>
    <mergeCell ref="J4:U4"/>
    <mergeCell ref="J21:U21"/>
    <mergeCell ref="J10:U10"/>
    <mergeCell ref="A25:E25"/>
    <mergeCell ref="J16:U16"/>
    <mergeCell ref="A26:E26"/>
    <mergeCell ref="A20:E20"/>
    <mergeCell ref="A19:E19"/>
    <mergeCell ref="A14:E14"/>
    <mergeCell ref="A15:E15"/>
    <mergeCell ref="A41:E41"/>
    <mergeCell ref="A42:E42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65" fitToWidth="6" pageOrder="overThenDown" orientation="portrait" errors="blank" verticalDpi="0" r:id="rId1"/>
  <colBreaks count="1" manualBreakCount="1">
    <brk id="8" max="36" man="1"/>
  </colBreak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/>
  <dimension ref="A1:X52"/>
  <sheetViews>
    <sheetView topLeftCell="I1" workbookViewId="0">
      <pane ySplit="2" topLeftCell="A3" activePane="bottomLeft" state="frozen"/>
      <selection pane="bottomLeft" activeCell="V42" sqref="V42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8" width="11.140625" style="70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104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62</v>
      </c>
      <c r="B2" s="364"/>
      <c r="C2" s="364" t="s">
        <v>194</v>
      </c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118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x14ac:dyDescent="0.25">
      <c r="A8" s="54"/>
      <c r="B8" s="54"/>
      <c r="C8" s="54"/>
      <c r="D8" s="54"/>
      <c r="E8" s="54"/>
      <c r="F8" s="109"/>
      <c r="G8" s="109"/>
      <c r="H8" s="109"/>
      <c r="I8" s="54"/>
    </row>
    <row r="9" spans="1:24" s="43" customFormat="1" ht="18.75" x14ac:dyDescent="0.3">
      <c r="A9" s="98" t="s">
        <v>81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s="43" customFormat="1" ht="18.75" x14ac:dyDescent="0.3">
      <c r="A10" s="98" t="s">
        <v>82</v>
      </c>
      <c r="B10" s="99"/>
      <c r="C10" s="99"/>
      <c r="D10" s="99"/>
      <c r="E10" s="99"/>
      <c r="F10" s="111"/>
      <c r="G10" s="150"/>
      <c r="H10" s="150"/>
      <c r="I10" s="55"/>
      <c r="V10" s="321"/>
      <c r="W10" s="72"/>
      <c r="X10" s="65"/>
    </row>
    <row r="11" spans="1:24" ht="18.75" x14ac:dyDescent="0.3">
      <c r="A11" s="135" t="s">
        <v>77</v>
      </c>
      <c r="B11" s="135" t="s">
        <v>78</v>
      </c>
      <c r="C11" s="135" t="s">
        <v>79</v>
      </c>
      <c r="D11" s="135"/>
      <c r="E11" s="274"/>
      <c r="F11" s="152" t="s">
        <v>67</v>
      </c>
      <c r="G11" s="152" t="s">
        <v>83</v>
      </c>
      <c r="H11" s="153"/>
      <c r="I11" s="56"/>
      <c r="J11" s="100" t="s">
        <v>108</v>
      </c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345"/>
      <c r="V11" s="367" t="s">
        <v>87</v>
      </c>
      <c r="W11" s="66" t="s">
        <v>92</v>
      </c>
    </row>
    <row r="12" spans="1:24" x14ac:dyDescent="0.25">
      <c r="A12" s="135"/>
      <c r="B12" s="135"/>
      <c r="C12" s="137" t="s">
        <v>80</v>
      </c>
      <c r="D12" s="137"/>
      <c r="E12" s="274"/>
      <c r="F12" s="155"/>
      <c r="G12" s="155" t="s">
        <v>84</v>
      </c>
      <c r="H12" s="156"/>
      <c r="I12" s="57"/>
      <c r="J12" s="46" t="s">
        <v>95</v>
      </c>
      <c r="K12" s="46" t="s">
        <v>96</v>
      </c>
      <c r="L12" s="46" t="s">
        <v>97</v>
      </c>
      <c r="M12" s="46" t="s">
        <v>98</v>
      </c>
      <c r="N12" s="46" t="s">
        <v>99</v>
      </c>
      <c r="O12" s="46" t="s">
        <v>100</v>
      </c>
      <c r="P12" s="46" t="s">
        <v>101</v>
      </c>
      <c r="Q12" s="46" t="s">
        <v>102</v>
      </c>
      <c r="R12" s="47" t="s">
        <v>103</v>
      </c>
      <c r="S12" s="46" t="s">
        <v>104</v>
      </c>
      <c r="T12" s="47" t="s">
        <v>105</v>
      </c>
      <c r="U12" s="46" t="s">
        <v>106</v>
      </c>
      <c r="V12" s="367"/>
      <c r="W12" s="66" t="s">
        <v>84</v>
      </c>
    </row>
    <row r="13" spans="1:24" s="53" customFormat="1" ht="15.75" x14ac:dyDescent="0.25">
      <c r="A13" s="50">
        <v>0</v>
      </c>
      <c r="B13" s="50">
        <v>600</v>
      </c>
      <c r="C13" s="50">
        <v>100</v>
      </c>
      <c r="D13" s="50"/>
      <c r="E13" s="50">
        <v>0</v>
      </c>
      <c r="F13" s="157">
        <f>SUM(A13:E13)</f>
        <v>700</v>
      </c>
      <c r="G13" s="157">
        <f>+H13-F13</f>
        <v>0</v>
      </c>
      <c r="H13" s="74">
        <v>700</v>
      </c>
      <c r="I13" s="51"/>
      <c r="J13" s="50">
        <v>2</v>
      </c>
      <c r="K13" s="50">
        <v>2</v>
      </c>
      <c r="L13" s="50">
        <v>2</v>
      </c>
      <c r="M13" s="50">
        <v>2</v>
      </c>
      <c r="N13" s="50">
        <v>2</v>
      </c>
      <c r="O13" s="50">
        <v>2</v>
      </c>
      <c r="P13" s="50">
        <v>2</v>
      </c>
      <c r="Q13" s="50">
        <v>2</v>
      </c>
      <c r="R13" s="50">
        <v>2</v>
      </c>
      <c r="S13" s="50">
        <v>2</v>
      </c>
      <c r="T13" s="50">
        <v>2</v>
      </c>
      <c r="U13" s="50">
        <v>2</v>
      </c>
      <c r="V13" s="368">
        <f>SUM(J13:U13)</f>
        <v>24</v>
      </c>
      <c r="W13" s="68">
        <f>+X13-V13</f>
        <v>0</v>
      </c>
      <c r="X13" s="69">
        <v>24</v>
      </c>
    </row>
    <row r="15" spans="1:24" ht="18.75" x14ac:dyDescent="0.3">
      <c r="A15" s="98" t="s">
        <v>81</v>
      </c>
      <c r="B15" s="99"/>
      <c r="C15" s="99"/>
      <c r="D15" s="99"/>
      <c r="E15" s="99"/>
      <c r="F15" s="111"/>
      <c r="G15" s="150"/>
      <c r="H15" s="150"/>
      <c r="I15" s="55"/>
    </row>
    <row r="16" spans="1:24" ht="18.75" x14ac:dyDescent="0.3">
      <c r="A16" s="98" t="s">
        <v>91</v>
      </c>
      <c r="B16" s="99"/>
      <c r="C16" s="99"/>
      <c r="D16" s="99"/>
      <c r="E16" s="99"/>
      <c r="F16" s="111"/>
      <c r="G16" s="150"/>
      <c r="H16" s="150"/>
      <c r="I16" s="55"/>
    </row>
    <row r="17" spans="1:24" ht="18.75" x14ac:dyDescent="0.3">
      <c r="A17" s="138" t="s">
        <v>85</v>
      </c>
      <c r="B17" s="138" t="s">
        <v>86</v>
      </c>
      <c r="C17" s="138"/>
      <c r="D17" s="138"/>
      <c r="E17" s="138"/>
      <c r="F17" s="155" t="s">
        <v>67</v>
      </c>
      <c r="G17" s="152" t="s">
        <v>83</v>
      </c>
      <c r="H17" s="156"/>
      <c r="I17" s="57"/>
      <c r="J17" s="100" t="s">
        <v>109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345"/>
      <c r="V17" s="367" t="s">
        <v>87</v>
      </c>
      <c r="W17" s="73" t="s">
        <v>92</v>
      </c>
    </row>
    <row r="18" spans="1:24" x14ac:dyDescent="0.25">
      <c r="A18" s="138" t="s">
        <v>88</v>
      </c>
      <c r="B18" s="138" t="s">
        <v>89</v>
      </c>
      <c r="C18" s="138" t="s">
        <v>90</v>
      </c>
      <c r="D18" s="138"/>
      <c r="E18" s="138"/>
      <c r="F18" s="155"/>
      <c r="G18" s="155" t="s">
        <v>84</v>
      </c>
      <c r="H18" s="156"/>
      <c r="I18" s="57"/>
      <c r="J18" s="46" t="s">
        <v>95</v>
      </c>
      <c r="K18" s="46" t="s">
        <v>96</v>
      </c>
      <c r="L18" s="46" t="s">
        <v>97</v>
      </c>
      <c r="M18" s="46" t="s">
        <v>98</v>
      </c>
      <c r="N18" s="46" t="s">
        <v>99</v>
      </c>
      <c r="O18" s="46" t="s">
        <v>100</v>
      </c>
      <c r="P18" s="46" t="s">
        <v>101</v>
      </c>
      <c r="Q18" s="46" t="s">
        <v>102</v>
      </c>
      <c r="R18" s="47" t="s">
        <v>103</v>
      </c>
      <c r="S18" s="46" t="s">
        <v>104</v>
      </c>
      <c r="T18" s="47" t="s">
        <v>105</v>
      </c>
      <c r="U18" s="46" t="s">
        <v>106</v>
      </c>
      <c r="V18" s="367"/>
      <c r="W18" s="66" t="s">
        <v>84</v>
      </c>
    </row>
    <row r="19" spans="1:24" s="52" customFormat="1" ht="15.75" x14ac:dyDescent="0.25">
      <c r="A19" s="50">
        <v>5</v>
      </c>
      <c r="B19" s="50">
        <v>0</v>
      </c>
      <c r="C19" s="50">
        <v>0</v>
      </c>
      <c r="D19" s="50"/>
      <c r="E19" s="50">
        <v>0</v>
      </c>
      <c r="F19" s="157">
        <f>SUM(A19:E19)</f>
        <v>5</v>
      </c>
      <c r="G19" s="157">
        <f>+H19-F19</f>
        <v>25</v>
      </c>
      <c r="H19" s="74">
        <v>30</v>
      </c>
      <c r="I19" s="51"/>
      <c r="J19" s="50">
        <v>2</v>
      </c>
      <c r="K19" s="50">
        <v>2</v>
      </c>
      <c r="L19" s="50">
        <v>2</v>
      </c>
      <c r="M19" s="50">
        <v>2</v>
      </c>
      <c r="N19" s="50">
        <v>2</v>
      </c>
      <c r="O19" s="50">
        <v>2</v>
      </c>
      <c r="P19" s="50">
        <v>2</v>
      </c>
      <c r="Q19" s="50">
        <v>2</v>
      </c>
      <c r="R19" s="50">
        <v>2</v>
      </c>
      <c r="S19" s="50">
        <v>2</v>
      </c>
      <c r="T19" s="50">
        <v>2</v>
      </c>
      <c r="U19" s="50">
        <v>2</v>
      </c>
      <c r="V19" s="368">
        <f>SUM(J19:U19)</f>
        <v>24</v>
      </c>
      <c r="W19" s="68">
        <f>+X19-V19</f>
        <v>0</v>
      </c>
      <c r="X19" s="69">
        <v>24</v>
      </c>
    </row>
    <row r="21" spans="1:24" ht="18.75" x14ac:dyDescent="0.3">
      <c r="A21" s="98" t="s">
        <v>81</v>
      </c>
      <c r="B21" s="99"/>
      <c r="C21" s="99"/>
      <c r="D21" s="99"/>
      <c r="E21" s="99"/>
      <c r="F21" s="111"/>
      <c r="G21" s="150"/>
      <c r="H21" s="150"/>
      <c r="I21" s="55"/>
    </row>
    <row r="22" spans="1:24" ht="18.75" x14ac:dyDescent="0.3">
      <c r="A22" s="98" t="s">
        <v>93</v>
      </c>
      <c r="B22" s="99"/>
      <c r="C22" s="99"/>
      <c r="D22" s="99"/>
      <c r="E22" s="99"/>
      <c r="F22" s="111"/>
      <c r="G22" s="150"/>
      <c r="H22" s="150"/>
      <c r="I22" s="55"/>
    </row>
    <row r="23" spans="1:24" ht="18.75" x14ac:dyDescent="0.3">
      <c r="A23" s="138"/>
      <c r="B23" s="138" t="s">
        <v>86</v>
      </c>
      <c r="C23" s="138"/>
      <c r="D23" s="138"/>
      <c r="E23" s="138"/>
      <c r="F23" s="155" t="s">
        <v>67</v>
      </c>
      <c r="G23" s="152" t="s">
        <v>83</v>
      </c>
      <c r="H23" s="156"/>
      <c r="I23" s="57"/>
      <c r="J23" s="100" t="s">
        <v>110</v>
      </c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345"/>
      <c r="V23" s="367" t="s">
        <v>87</v>
      </c>
      <c r="W23" s="73" t="s">
        <v>92</v>
      </c>
    </row>
    <row r="24" spans="1:24" x14ac:dyDescent="0.25">
      <c r="A24" s="138"/>
      <c r="B24" s="138" t="s">
        <v>89</v>
      </c>
      <c r="C24" s="138"/>
      <c r="D24" s="138"/>
      <c r="E24" s="138"/>
      <c r="F24" s="155"/>
      <c r="G24" s="155" t="s">
        <v>84</v>
      </c>
      <c r="H24" s="156"/>
      <c r="I24" s="57"/>
      <c r="J24" s="46" t="s">
        <v>95</v>
      </c>
      <c r="K24" s="46" t="s">
        <v>96</v>
      </c>
      <c r="L24" s="46" t="s">
        <v>97</v>
      </c>
      <c r="M24" s="46" t="s">
        <v>98</v>
      </c>
      <c r="N24" s="46" t="s">
        <v>99</v>
      </c>
      <c r="O24" s="46" t="s">
        <v>100</v>
      </c>
      <c r="P24" s="46" t="s">
        <v>101</v>
      </c>
      <c r="Q24" s="46" t="s">
        <v>102</v>
      </c>
      <c r="R24" s="47" t="s">
        <v>103</v>
      </c>
      <c r="S24" s="46" t="s">
        <v>104</v>
      </c>
      <c r="T24" s="47" t="s">
        <v>105</v>
      </c>
      <c r="U24" s="46" t="s">
        <v>106</v>
      </c>
      <c r="V24" s="367"/>
      <c r="W24" s="66" t="s">
        <v>84</v>
      </c>
    </row>
    <row r="25" spans="1:24" ht="15.75" x14ac:dyDescent="0.25">
      <c r="A25" s="50">
        <v>0</v>
      </c>
      <c r="B25" s="50">
        <v>15</v>
      </c>
      <c r="C25" s="50">
        <v>0</v>
      </c>
      <c r="D25" s="50"/>
      <c r="E25" s="50">
        <v>0</v>
      </c>
      <c r="F25" s="157">
        <f>SUM(A25:E25)</f>
        <v>15</v>
      </c>
      <c r="G25" s="157">
        <f>+H25-F25</f>
        <v>0</v>
      </c>
      <c r="H25" s="74">
        <v>15</v>
      </c>
      <c r="I25" s="51"/>
      <c r="J25" s="58">
        <v>2</v>
      </c>
      <c r="K25" s="58">
        <v>2</v>
      </c>
      <c r="L25" s="58">
        <v>2</v>
      </c>
      <c r="M25" s="58">
        <v>2</v>
      </c>
      <c r="N25" s="58">
        <v>2</v>
      </c>
      <c r="O25" s="58">
        <v>2</v>
      </c>
      <c r="P25" s="58">
        <v>2</v>
      </c>
      <c r="Q25" s="58">
        <v>2</v>
      </c>
      <c r="R25" s="58">
        <v>2</v>
      </c>
      <c r="S25" s="58">
        <v>2</v>
      </c>
      <c r="T25" s="58">
        <v>2</v>
      </c>
      <c r="U25" s="58">
        <v>2</v>
      </c>
      <c r="V25" s="157">
        <f>SUM(J25:U25)</f>
        <v>24</v>
      </c>
      <c r="W25" s="68">
        <f>+X25-V25</f>
        <v>0</v>
      </c>
      <c r="X25" s="284">
        <v>24</v>
      </c>
    </row>
    <row r="26" spans="1:24" ht="15.75" x14ac:dyDescent="0.25">
      <c r="A26" s="51"/>
      <c r="B26" s="51"/>
      <c r="C26" s="51"/>
      <c r="D26" s="51"/>
      <c r="E26" s="51"/>
      <c r="F26" s="74"/>
      <c r="G26" s="74"/>
      <c r="H26" s="74"/>
      <c r="I26" s="51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74"/>
      <c r="W26" s="340"/>
      <c r="X26" s="285"/>
    </row>
    <row r="27" spans="1:24" ht="18.75" x14ac:dyDescent="0.3">
      <c r="A27" s="98" t="s">
        <v>81</v>
      </c>
      <c r="B27" s="99"/>
      <c r="C27" s="99"/>
      <c r="D27" s="99"/>
      <c r="E27" s="99"/>
      <c r="F27" s="111"/>
      <c r="G27" s="112"/>
      <c r="H27" s="150"/>
      <c r="I27" s="55"/>
      <c r="V27" s="86"/>
    </row>
    <row r="28" spans="1:24" ht="18.75" x14ac:dyDescent="0.3">
      <c r="A28" s="98" t="s">
        <v>123</v>
      </c>
      <c r="B28" s="99"/>
      <c r="C28" s="99"/>
      <c r="D28" s="99"/>
      <c r="E28" s="99"/>
      <c r="F28" s="111"/>
      <c r="G28" s="112"/>
      <c r="H28" s="150"/>
      <c r="I28" s="55"/>
      <c r="V28" s="86"/>
    </row>
    <row r="29" spans="1:24" ht="18.75" x14ac:dyDescent="0.3">
      <c r="A29" s="138" t="s">
        <v>151</v>
      </c>
      <c r="B29" s="138" t="s">
        <v>125</v>
      </c>
      <c r="C29" s="138" t="s">
        <v>124</v>
      </c>
      <c r="D29" s="138" t="s">
        <v>155</v>
      </c>
      <c r="E29" s="138" t="s">
        <v>149</v>
      </c>
      <c r="F29" s="154" t="s">
        <v>87</v>
      </c>
      <c r="G29" s="155" t="s">
        <v>92</v>
      </c>
      <c r="H29" s="156"/>
      <c r="I29" s="57"/>
      <c r="J29" s="100" t="s">
        <v>140</v>
      </c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345"/>
      <c r="V29" s="84" t="s">
        <v>87</v>
      </c>
      <c r="W29" s="73" t="s">
        <v>92</v>
      </c>
    </row>
    <row r="30" spans="1:24" x14ac:dyDescent="0.25">
      <c r="A30" s="138"/>
      <c r="B30" s="138"/>
      <c r="C30" s="138"/>
      <c r="D30" s="138"/>
      <c r="E30" s="138" t="s">
        <v>150</v>
      </c>
      <c r="F30" s="154"/>
      <c r="G30" s="155" t="s">
        <v>84</v>
      </c>
      <c r="H30" s="156"/>
      <c r="I30" s="57"/>
      <c r="J30" s="46" t="s">
        <v>95</v>
      </c>
      <c r="K30" s="46" t="s">
        <v>96</v>
      </c>
      <c r="L30" s="46" t="s">
        <v>97</v>
      </c>
      <c r="M30" s="46" t="s">
        <v>98</v>
      </c>
      <c r="N30" s="46" t="s">
        <v>99</v>
      </c>
      <c r="O30" s="46" t="s">
        <v>100</v>
      </c>
      <c r="P30" s="46" t="s">
        <v>101</v>
      </c>
      <c r="Q30" s="46" t="s">
        <v>102</v>
      </c>
      <c r="R30" s="47" t="s">
        <v>103</v>
      </c>
      <c r="S30" s="46" t="s">
        <v>104</v>
      </c>
      <c r="T30" s="47" t="s">
        <v>105</v>
      </c>
      <c r="U30" s="46" t="s">
        <v>106</v>
      </c>
      <c r="V30" s="84"/>
      <c r="W30" s="66" t="s">
        <v>84</v>
      </c>
    </row>
    <row r="31" spans="1:24" ht="15.75" x14ac:dyDescent="0.25">
      <c r="A31" s="50">
        <v>15</v>
      </c>
      <c r="B31" s="50">
        <v>50</v>
      </c>
      <c r="C31" s="50">
        <v>130</v>
      </c>
      <c r="D31" s="50">
        <v>200</v>
      </c>
      <c r="E31" s="50">
        <v>300</v>
      </c>
      <c r="F31" s="85">
        <f>SUM(A31:E31)</f>
        <v>695</v>
      </c>
      <c r="G31" s="157">
        <f>+H31-F31</f>
        <v>1061.52</v>
      </c>
      <c r="H31" s="74">
        <f>15+50+191.52+200+1300</f>
        <v>1756.52</v>
      </c>
      <c r="I31" s="51"/>
      <c r="J31" s="58">
        <v>2</v>
      </c>
      <c r="K31" s="58">
        <v>2</v>
      </c>
      <c r="L31" s="58">
        <v>2</v>
      </c>
      <c r="M31" s="58">
        <v>2</v>
      </c>
      <c r="N31" s="58">
        <v>2</v>
      </c>
      <c r="O31" s="58">
        <v>2</v>
      </c>
      <c r="P31" s="58">
        <v>2</v>
      </c>
      <c r="Q31" s="58">
        <v>2</v>
      </c>
      <c r="R31" s="58">
        <v>2</v>
      </c>
      <c r="S31" s="58">
        <v>2</v>
      </c>
      <c r="T31" s="58">
        <v>2</v>
      </c>
      <c r="U31" s="58">
        <v>2</v>
      </c>
      <c r="V31" s="85">
        <f>SUM(J31:U31)</f>
        <v>24</v>
      </c>
      <c r="W31" s="66">
        <f>+X31-V31</f>
        <v>0</v>
      </c>
      <c r="X31" s="380">
        <v>24</v>
      </c>
    </row>
    <row r="32" spans="1:24" ht="16.5" thickBot="1" x14ac:dyDescent="0.3">
      <c r="A32" s="51"/>
      <c r="B32" s="51"/>
      <c r="C32" s="51"/>
      <c r="D32" s="51"/>
      <c r="E32" s="51"/>
      <c r="F32" s="74"/>
      <c r="G32" s="74"/>
      <c r="H32" s="74"/>
      <c r="I32" s="5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4"/>
      <c r="W32" s="340"/>
      <c r="X32" s="285"/>
    </row>
    <row r="33" spans="1:24" ht="18.75" x14ac:dyDescent="0.3">
      <c r="A33" s="362" t="str">
        <f>+'043'!A28</f>
        <v>TOTAL AL 2010</v>
      </c>
      <c r="B33" s="362"/>
      <c r="C33" s="362"/>
      <c r="D33" s="362"/>
      <c r="E33" s="362"/>
      <c r="F33" s="363">
        <f>++F25+F19+F13+F7</f>
        <v>820</v>
      </c>
      <c r="G33" s="363">
        <f>+V25+V19+V13+V7</f>
        <v>90</v>
      </c>
      <c r="H33" s="74"/>
      <c r="I33" s="51"/>
      <c r="J33" s="54"/>
      <c r="K33" s="162">
        <f>++F31</f>
        <v>695</v>
      </c>
      <c r="L33" s="163">
        <f>+V31</f>
        <v>24</v>
      </c>
      <c r="M33" s="54"/>
      <c r="N33" s="54"/>
      <c r="O33" s="54"/>
      <c r="P33" s="54"/>
      <c r="Q33" s="54"/>
      <c r="R33" s="54"/>
      <c r="S33" s="54"/>
      <c r="T33" s="54"/>
      <c r="U33" s="54"/>
      <c r="V33" s="74"/>
      <c r="W33" s="340"/>
      <c r="X33" s="285"/>
    </row>
    <row r="34" spans="1:24" ht="15.75" thickBot="1" x14ac:dyDescent="0.3">
      <c r="K34" s="164"/>
      <c r="L34" s="165"/>
    </row>
    <row r="35" spans="1:24" ht="19.5" thickBot="1" x14ac:dyDescent="0.35">
      <c r="A35" s="97" t="s">
        <v>94</v>
      </c>
      <c r="B35" s="59"/>
      <c r="C35" s="59"/>
      <c r="D35" s="59"/>
      <c r="E35" s="59"/>
      <c r="F35" s="127">
        <f>+G25+G19+G13+G7</f>
        <v>25</v>
      </c>
      <c r="G35" s="128"/>
      <c r="H35" s="128"/>
      <c r="I35" s="60"/>
      <c r="K35" s="166">
        <f>+G31</f>
        <v>1061.52</v>
      </c>
      <c r="L35" s="167">
        <f>+W31</f>
        <v>0</v>
      </c>
    </row>
    <row r="36" spans="1:24" ht="15.75" thickBot="1" x14ac:dyDescent="0.3">
      <c r="G36" s="125"/>
      <c r="H36" s="125"/>
    </row>
    <row r="37" spans="1:24" ht="19.5" thickBot="1" x14ac:dyDescent="0.35">
      <c r="A37" s="97" t="s">
        <v>111</v>
      </c>
      <c r="B37" s="59"/>
      <c r="C37" s="59"/>
      <c r="D37" s="59"/>
      <c r="E37" s="59"/>
      <c r="F37" s="127">
        <f>+W25+W19+W13+W7</f>
        <v>0</v>
      </c>
      <c r="G37" s="130"/>
      <c r="H37" s="130"/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98" t="s">
        <v>195</v>
      </c>
      <c r="B39" s="99"/>
      <c r="C39" s="99"/>
      <c r="D39" s="99"/>
      <c r="E39" s="99"/>
      <c r="F39" s="111"/>
      <c r="G39" s="112"/>
      <c r="H39" s="150"/>
      <c r="I39" s="55"/>
      <c r="V39" s="86"/>
    </row>
    <row r="40" spans="1:24" ht="18.75" x14ac:dyDescent="0.3">
      <c r="A40" s="138" t="s">
        <v>151</v>
      </c>
      <c r="B40" s="138"/>
      <c r="C40" s="138"/>
      <c r="D40" s="138"/>
      <c r="E40" s="138" t="s">
        <v>149</v>
      </c>
      <c r="F40" s="154" t="s">
        <v>87</v>
      </c>
      <c r="G40" s="155" t="s">
        <v>92</v>
      </c>
      <c r="H40" s="156"/>
      <c r="I40" s="57"/>
      <c r="J40" s="100" t="s">
        <v>215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>
        <v>0</v>
      </c>
      <c r="B42" s="50">
        <v>0</v>
      </c>
      <c r="C42" s="50"/>
      <c r="D42" s="50">
        <v>0</v>
      </c>
      <c r="E42" s="50">
        <v>0</v>
      </c>
      <c r="F42" s="85">
        <f>SUM(A42:E42)</f>
        <v>0</v>
      </c>
      <c r="G42" s="157"/>
      <c r="H42" s="74"/>
      <c r="I42" s="51"/>
      <c r="J42" s="507">
        <v>2</v>
      </c>
      <c r="K42" s="507">
        <v>2</v>
      </c>
      <c r="L42" s="507">
        <v>2</v>
      </c>
      <c r="M42" s="507">
        <v>2</v>
      </c>
      <c r="N42" s="507">
        <v>2</v>
      </c>
      <c r="O42" s="507">
        <v>2</v>
      </c>
      <c r="P42" s="507">
        <v>2</v>
      </c>
      <c r="Q42" s="507">
        <v>2</v>
      </c>
      <c r="R42" s="507">
        <v>2</v>
      </c>
      <c r="S42" s="507">
        <v>2</v>
      </c>
      <c r="T42" s="507">
        <v>2</v>
      </c>
      <c r="U42" s="507">
        <v>2</v>
      </c>
      <c r="V42" s="85">
        <f>SUM(J42:U42)</f>
        <v>24</v>
      </c>
      <c r="W42" s="66">
        <f>+X42-V42</f>
        <v>0</v>
      </c>
      <c r="X42" s="380">
        <v>24</v>
      </c>
    </row>
    <row r="43" spans="1:24" ht="18.75" x14ac:dyDescent="0.3">
      <c r="A43" s="98" t="s">
        <v>81</v>
      </c>
      <c r="B43" s="99"/>
      <c r="C43" s="99"/>
      <c r="D43" s="99"/>
      <c r="E43" s="99"/>
      <c r="F43" s="111"/>
      <c r="G43" s="112"/>
      <c r="H43" s="150"/>
      <c r="I43" s="55"/>
      <c r="V43" s="86"/>
    </row>
    <row r="44" spans="1:24" ht="18.75" x14ac:dyDescent="0.3">
      <c r="A44" s="98" t="s">
        <v>229</v>
      </c>
      <c r="B44" s="99"/>
      <c r="C44" s="99"/>
      <c r="D44" s="99"/>
      <c r="E44" s="99"/>
      <c r="F44" s="111"/>
      <c r="G44" s="112"/>
      <c r="H44" s="150"/>
      <c r="I44" s="55"/>
      <c r="V44" s="86"/>
    </row>
    <row r="45" spans="1:24" ht="18.75" x14ac:dyDescent="0.3">
      <c r="A45" s="138" t="s">
        <v>151</v>
      </c>
      <c r="B45" s="138"/>
      <c r="C45" s="138"/>
      <c r="D45" s="138"/>
      <c r="E45" s="138" t="s">
        <v>149</v>
      </c>
      <c r="F45" s="154" t="s">
        <v>87</v>
      </c>
      <c r="G45" s="155" t="s">
        <v>92</v>
      </c>
      <c r="H45" s="156"/>
      <c r="I45" s="57"/>
      <c r="J45" s="100" t="s">
        <v>284</v>
      </c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345"/>
      <c r="V45" s="84" t="s">
        <v>87</v>
      </c>
      <c r="W45" s="73" t="s">
        <v>92</v>
      </c>
    </row>
    <row r="46" spans="1:24" x14ac:dyDescent="0.25">
      <c r="A46" s="138"/>
      <c r="B46" s="138"/>
      <c r="C46" s="138"/>
      <c r="D46" s="138"/>
      <c r="E46" s="138" t="s">
        <v>302</v>
      </c>
      <c r="F46" s="154"/>
      <c r="G46" s="155" t="s">
        <v>84</v>
      </c>
      <c r="H46" s="156"/>
      <c r="I46" s="57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</row>
    <row r="47" spans="1:24" ht="15.75" x14ac:dyDescent="0.25">
      <c r="A47" s="50">
        <v>0</v>
      </c>
      <c r="B47" s="50">
        <v>0</v>
      </c>
      <c r="C47" s="50"/>
      <c r="D47" s="50">
        <v>0</v>
      </c>
      <c r="E47" s="50">
        <v>500</v>
      </c>
      <c r="F47" s="85">
        <f>SUM(A47:E47)</f>
        <v>500</v>
      </c>
      <c r="G47" s="157"/>
      <c r="H47" s="74"/>
      <c r="I47" s="51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  <row r="49" spans="1:24" customFormat="1" ht="18.75" x14ac:dyDescent="0.3">
      <c r="A49" s="545" t="s">
        <v>325</v>
      </c>
      <c r="B49" s="546"/>
      <c r="C49" s="546"/>
      <c r="D49" s="546"/>
      <c r="E49" s="546"/>
      <c r="F49" s="111"/>
      <c r="G49" s="112"/>
      <c r="H49" s="150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70"/>
      <c r="W49" s="71"/>
      <c r="X49" s="380"/>
    </row>
    <row r="50" spans="1:24" customFormat="1" ht="18.75" x14ac:dyDescent="0.3">
      <c r="A50" s="138" t="s">
        <v>151</v>
      </c>
      <c r="B50" s="138"/>
      <c r="C50" s="138"/>
      <c r="D50" s="138" t="s">
        <v>326</v>
      </c>
      <c r="E50" s="138"/>
      <c r="F50" s="154" t="s">
        <v>87</v>
      </c>
      <c r="G50" s="155" t="s">
        <v>92</v>
      </c>
      <c r="H50" s="156"/>
      <c r="I50" s="49"/>
      <c r="J50" s="549" t="s">
        <v>322</v>
      </c>
      <c r="K50" s="550"/>
      <c r="L50" s="550"/>
      <c r="M50" s="550"/>
      <c r="N50" s="550"/>
      <c r="O50" s="550"/>
      <c r="P50" s="550"/>
      <c r="Q50" s="550"/>
      <c r="R50" s="550"/>
      <c r="S50" s="550"/>
      <c r="T50" s="550"/>
      <c r="U50" s="553"/>
      <c r="V50" s="84" t="s">
        <v>87</v>
      </c>
      <c r="W50" s="73" t="s">
        <v>92</v>
      </c>
      <c r="X50" s="380"/>
    </row>
    <row r="51" spans="1:24" customFormat="1" x14ac:dyDescent="0.25">
      <c r="A51" s="138"/>
      <c r="B51" s="138"/>
      <c r="C51" s="138"/>
      <c r="D51" s="138"/>
      <c r="E51" s="138"/>
      <c r="F51" s="154"/>
      <c r="G51" s="155" t="s">
        <v>84</v>
      </c>
      <c r="H51" s="156"/>
      <c r="I51" s="49"/>
      <c r="J51" s="46" t="s">
        <v>95</v>
      </c>
      <c r="K51" s="46" t="s">
        <v>96</v>
      </c>
      <c r="L51" s="46" t="s">
        <v>97</v>
      </c>
      <c r="M51" s="46" t="s">
        <v>98</v>
      </c>
      <c r="N51" s="46" t="s">
        <v>99</v>
      </c>
      <c r="O51" s="46" t="s">
        <v>100</v>
      </c>
      <c r="P51" s="46" t="s">
        <v>101</v>
      </c>
      <c r="Q51" s="46" t="s">
        <v>102</v>
      </c>
      <c r="R51" s="47" t="s">
        <v>103</v>
      </c>
      <c r="S51" s="46" t="s">
        <v>104</v>
      </c>
      <c r="T51" s="47" t="s">
        <v>105</v>
      </c>
      <c r="U51" s="46" t="s">
        <v>106</v>
      </c>
      <c r="V51" s="84"/>
      <c r="W51" s="66" t="s">
        <v>84</v>
      </c>
      <c r="X51" s="380"/>
    </row>
    <row r="52" spans="1:24" customFormat="1" ht="15.75" x14ac:dyDescent="0.25">
      <c r="A52" s="50"/>
      <c r="B52" s="50">
        <v>0</v>
      </c>
      <c r="C52" s="50"/>
      <c r="D52" s="50">
        <v>0</v>
      </c>
      <c r="E52" s="50"/>
      <c r="F52" s="85"/>
      <c r="G52" s="157"/>
      <c r="H52" s="74"/>
      <c r="I52" s="49"/>
      <c r="J52" s="507">
        <v>0</v>
      </c>
      <c r="K52" s="507">
        <v>0</v>
      </c>
      <c r="L52" s="507">
        <v>0</v>
      </c>
      <c r="M52" s="507">
        <v>0</v>
      </c>
      <c r="N52" s="507">
        <v>0</v>
      </c>
      <c r="O52" s="507">
        <v>0</v>
      </c>
      <c r="P52" s="507">
        <v>0</v>
      </c>
      <c r="Q52" s="507">
        <v>0</v>
      </c>
      <c r="R52" s="507">
        <v>0</v>
      </c>
      <c r="S52" s="507">
        <v>0</v>
      </c>
      <c r="T52" s="507">
        <v>0</v>
      </c>
      <c r="U52" s="507">
        <v>0</v>
      </c>
      <c r="V52" s="85">
        <f>SUM(J52:U52)</f>
        <v>0</v>
      </c>
      <c r="W52" s="66">
        <f>+X52-V52</f>
        <v>24</v>
      </c>
      <c r="X52" s="380">
        <v>24</v>
      </c>
    </row>
  </sheetData>
  <mergeCells count="2">
    <mergeCell ref="A49:E49"/>
    <mergeCell ref="J50:U50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49"/>
  <sheetViews>
    <sheetView workbookViewId="0">
      <pane ySplit="2" topLeftCell="A39" activePane="bottomLeft" state="frozen"/>
      <selection pane="bottomLeft" activeCell="B1" sqref="B1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11.42578125" style="67"/>
    <col min="25" max="16384" width="11.42578125" style="49"/>
  </cols>
  <sheetData>
    <row r="1" spans="1:24" s="40" customFormat="1" ht="19.5" thickBot="1" x14ac:dyDescent="0.35">
      <c r="A1" s="40" t="s">
        <v>1</v>
      </c>
      <c r="B1" s="41">
        <v>105</v>
      </c>
      <c r="F1" s="61"/>
      <c r="G1" s="61"/>
      <c r="H1" s="61"/>
      <c r="V1" s="61"/>
      <c r="W1" s="62"/>
      <c r="X1" s="63"/>
    </row>
    <row r="2" spans="1:24" s="40" customFormat="1" ht="19.5" thickBot="1" x14ac:dyDescent="0.35">
      <c r="A2" s="133" t="s">
        <v>230</v>
      </c>
      <c r="B2" s="134"/>
      <c r="C2" s="134"/>
      <c r="D2" s="134"/>
      <c r="E2" s="134"/>
      <c r="F2" s="144"/>
      <c r="G2" s="276"/>
      <c r="H2" s="276"/>
      <c r="I2" s="91"/>
      <c r="V2" s="61"/>
      <c r="W2" s="62"/>
      <c r="X2" s="63"/>
    </row>
    <row r="3" spans="1:24" s="40" customFormat="1" ht="18.75" x14ac:dyDescent="0.3">
      <c r="A3" s="142" t="s">
        <v>81</v>
      </c>
      <c r="B3" s="143"/>
      <c r="C3" s="143"/>
      <c r="D3" s="143"/>
      <c r="E3" s="143"/>
      <c r="F3" s="145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02"/>
      <c r="H4" s="146"/>
      <c r="I4" s="42"/>
      <c r="J4" s="547" t="s">
        <v>107</v>
      </c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83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14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84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147" t="s">
        <v>76</v>
      </c>
      <c r="G6" s="277" t="s">
        <v>84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84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85">
        <f>SUM(A7:E7)</f>
        <v>100</v>
      </c>
      <c r="G7" s="210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85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545" t="s">
        <v>81</v>
      </c>
      <c r="B8" s="546"/>
      <c r="C8" s="546"/>
      <c r="D8" s="546"/>
      <c r="E8" s="546"/>
      <c r="F8" s="111"/>
      <c r="G8" s="112"/>
      <c r="H8" s="150"/>
      <c r="I8" s="55"/>
      <c r="V8" s="87"/>
      <c r="W8" s="72"/>
      <c r="X8" s="65"/>
    </row>
    <row r="9" spans="1:24" s="43" customFormat="1" ht="18.75" x14ac:dyDescent="0.3">
      <c r="A9" s="545" t="s">
        <v>82</v>
      </c>
      <c r="B9" s="546"/>
      <c r="C9" s="546"/>
      <c r="D9" s="546"/>
      <c r="E9" s="546"/>
      <c r="F9" s="111"/>
      <c r="G9" s="112"/>
      <c r="H9" s="150"/>
      <c r="I9" s="55"/>
      <c r="V9" s="87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14" t="s">
        <v>67</v>
      </c>
      <c r="G10" s="279" t="s">
        <v>92</v>
      </c>
      <c r="H10" s="280"/>
      <c r="I10" s="56"/>
      <c r="J10" s="547" t="s">
        <v>108</v>
      </c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84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136"/>
      <c r="F11" s="117"/>
      <c r="G11" s="281" t="s">
        <v>84</v>
      </c>
      <c r="H11" s="282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84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139">
        <v>0</v>
      </c>
      <c r="F12" s="283">
        <f>SUM(A12:E12)</f>
        <v>700</v>
      </c>
      <c r="G12" s="148">
        <f>+H12-F12</f>
        <v>0</v>
      </c>
      <c r="H12" s="149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0</v>
      </c>
      <c r="U12" s="50">
        <v>0</v>
      </c>
      <c r="V12" s="88">
        <f>SUM(J12:U12)</f>
        <v>20</v>
      </c>
      <c r="W12" s="68">
        <f>+X12-V12</f>
        <v>4</v>
      </c>
      <c r="X12" s="69">
        <v>24</v>
      </c>
    </row>
    <row r="13" spans="1:24" ht="18.75" x14ac:dyDescent="0.3">
      <c r="A13" s="545" t="s">
        <v>81</v>
      </c>
      <c r="B13" s="546"/>
      <c r="C13" s="546"/>
      <c r="D13" s="546"/>
      <c r="E13" s="546"/>
      <c r="F13" s="111"/>
      <c r="G13" s="112"/>
      <c r="H13" s="150"/>
      <c r="I13" s="55"/>
      <c r="V13" s="86"/>
    </row>
    <row r="14" spans="1:24" ht="18.75" x14ac:dyDescent="0.3">
      <c r="A14" s="545" t="s">
        <v>91</v>
      </c>
      <c r="B14" s="546"/>
      <c r="C14" s="546"/>
      <c r="D14" s="546"/>
      <c r="E14" s="546"/>
      <c r="F14" s="111"/>
      <c r="G14" s="112"/>
      <c r="H14" s="150"/>
      <c r="I14" s="55"/>
      <c r="V14" s="86"/>
    </row>
    <row r="15" spans="1:24" ht="18.75" x14ac:dyDescent="0.3">
      <c r="A15" s="138" t="s">
        <v>85</v>
      </c>
      <c r="B15" s="138" t="s">
        <v>86</v>
      </c>
      <c r="C15" s="138"/>
      <c r="D15" s="138"/>
      <c r="E15" s="140"/>
      <c r="F15" s="154" t="s">
        <v>67</v>
      </c>
      <c r="G15" s="155" t="s">
        <v>92</v>
      </c>
      <c r="H15" s="156"/>
      <c r="I15" s="57"/>
      <c r="J15" s="547" t="s">
        <v>109</v>
      </c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84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40"/>
      <c r="F16" s="154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84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139">
        <v>0</v>
      </c>
      <c r="F17" s="85">
        <f>SUM(A17:E17)</f>
        <v>30</v>
      </c>
      <c r="G17" s="157">
        <v>30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88">
        <f>SUM(J17:U17)</f>
        <v>24</v>
      </c>
      <c r="W17" s="68">
        <f>+X17-V17</f>
        <v>0</v>
      </c>
      <c r="X17" s="69">
        <v>24</v>
      </c>
    </row>
    <row r="18" spans="1:24" x14ac:dyDescent="0.25">
      <c r="V18" s="86"/>
    </row>
    <row r="19" spans="1:24" ht="18.75" x14ac:dyDescent="0.3">
      <c r="A19" s="545" t="s">
        <v>81</v>
      </c>
      <c r="B19" s="546"/>
      <c r="C19" s="546"/>
      <c r="D19" s="546"/>
      <c r="E19" s="546"/>
      <c r="F19" s="111"/>
      <c r="G19" s="112"/>
      <c r="H19" s="150"/>
      <c r="I19" s="55"/>
      <c r="V19" s="86"/>
    </row>
    <row r="20" spans="1:24" ht="18.75" x14ac:dyDescent="0.3">
      <c r="A20" s="545" t="s">
        <v>93</v>
      </c>
      <c r="B20" s="546"/>
      <c r="C20" s="546"/>
      <c r="D20" s="546"/>
      <c r="E20" s="546"/>
      <c r="F20" s="111"/>
      <c r="G20" s="112"/>
      <c r="H20" s="150"/>
      <c r="I20" s="55"/>
      <c r="V20" s="86"/>
    </row>
    <row r="21" spans="1:24" ht="18.75" x14ac:dyDescent="0.3">
      <c r="A21" s="138"/>
      <c r="B21" s="138" t="s">
        <v>86</v>
      </c>
      <c r="C21" s="138"/>
      <c r="D21" s="138"/>
      <c r="E21" s="140"/>
      <c r="F21" s="154" t="s">
        <v>67</v>
      </c>
      <c r="G21" s="155" t="s">
        <v>92</v>
      </c>
      <c r="H21" s="156"/>
      <c r="I21" s="57"/>
      <c r="J21" s="547" t="s">
        <v>110</v>
      </c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84" t="s">
        <v>87</v>
      </c>
      <c r="W21" s="73" t="s">
        <v>92</v>
      </c>
    </row>
    <row r="22" spans="1:24" x14ac:dyDescent="0.25">
      <c r="A22" s="138"/>
      <c r="B22" s="138" t="s">
        <v>89</v>
      </c>
      <c r="C22" s="138"/>
      <c r="D22" s="138"/>
      <c r="E22" s="140"/>
      <c r="F22" s="154"/>
      <c r="G22" s="155" t="s">
        <v>84</v>
      </c>
      <c r="H22" s="156"/>
      <c r="I22" s="57"/>
      <c r="J22" s="46" t="s">
        <v>95</v>
      </c>
      <c r="K22" s="46" t="s">
        <v>96</v>
      </c>
      <c r="L22" s="46" t="s">
        <v>97</v>
      </c>
      <c r="M22" s="46" t="s">
        <v>98</v>
      </c>
      <c r="N22" s="46" t="s">
        <v>99</v>
      </c>
      <c r="O22" s="46" t="s">
        <v>100</v>
      </c>
      <c r="P22" s="46" t="s">
        <v>101</v>
      </c>
      <c r="Q22" s="46" t="s">
        <v>102</v>
      </c>
      <c r="R22" s="47" t="s">
        <v>103</v>
      </c>
      <c r="S22" s="46" t="s">
        <v>104</v>
      </c>
      <c r="T22" s="47" t="s">
        <v>105</v>
      </c>
      <c r="U22" s="46" t="s">
        <v>106</v>
      </c>
      <c r="V22" s="84"/>
      <c r="W22" s="66" t="s">
        <v>84</v>
      </c>
    </row>
    <row r="23" spans="1:24" ht="15.75" x14ac:dyDescent="0.25">
      <c r="A23" s="50">
        <v>0</v>
      </c>
      <c r="B23" s="50">
        <v>15</v>
      </c>
      <c r="C23" s="50">
        <v>0</v>
      </c>
      <c r="D23" s="50"/>
      <c r="E23" s="139">
        <v>0</v>
      </c>
      <c r="F23" s="85">
        <f>SUM(A23:E23)</f>
        <v>15</v>
      </c>
      <c r="G23" s="157">
        <f>+H23-F23</f>
        <v>0</v>
      </c>
      <c r="H23" s="74">
        <v>15</v>
      </c>
      <c r="I23" s="51"/>
      <c r="J23" s="58">
        <v>2</v>
      </c>
      <c r="K23" s="58">
        <v>2</v>
      </c>
      <c r="L23" s="58">
        <v>2</v>
      </c>
      <c r="M23" s="58">
        <v>2</v>
      </c>
      <c r="N23" s="58">
        <v>2</v>
      </c>
      <c r="O23" s="58">
        <v>2</v>
      </c>
      <c r="P23" s="58">
        <v>2</v>
      </c>
      <c r="Q23" s="58">
        <v>2</v>
      </c>
      <c r="R23" s="58">
        <v>2</v>
      </c>
      <c r="S23" s="58">
        <v>2</v>
      </c>
      <c r="T23" s="58">
        <v>2</v>
      </c>
      <c r="U23" s="58">
        <v>2</v>
      </c>
      <c r="V23" s="85">
        <f>SUM(J23:U23)</f>
        <v>24</v>
      </c>
      <c r="W23" s="66">
        <f>+X23-V23</f>
        <v>0</v>
      </c>
      <c r="X23" s="284">
        <v>24</v>
      </c>
    </row>
    <row r="24" spans="1:24" ht="18.75" x14ac:dyDescent="0.3">
      <c r="A24" s="545" t="s">
        <v>81</v>
      </c>
      <c r="B24" s="546"/>
      <c r="C24" s="546"/>
      <c r="D24" s="546"/>
      <c r="E24" s="546"/>
      <c r="F24" s="111"/>
      <c r="G24" s="112"/>
      <c r="H24" s="150"/>
      <c r="I24" s="55"/>
      <c r="V24" s="86"/>
    </row>
    <row r="25" spans="1:24" ht="18.75" x14ac:dyDescent="0.3">
      <c r="A25" s="545" t="s">
        <v>123</v>
      </c>
      <c r="B25" s="546"/>
      <c r="C25" s="546"/>
      <c r="D25" s="546"/>
      <c r="E25" s="546"/>
      <c r="F25" s="111"/>
      <c r="G25" s="112"/>
      <c r="H25" s="150"/>
      <c r="I25" s="55"/>
      <c r="V25" s="86"/>
    </row>
    <row r="26" spans="1:24" ht="18.75" x14ac:dyDescent="0.3">
      <c r="A26" s="138" t="s">
        <v>151</v>
      </c>
      <c r="B26" s="138" t="s">
        <v>216</v>
      </c>
      <c r="C26" s="138" t="s">
        <v>124</v>
      </c>
      <c r="D26" s="138" t="s">
        <v>217</v>
      </c>
      <c r="E26" s="138" t="s">
        <v>218</v>
      </c>
      <c r="F26" s="154" t="s">
        <v>87</v>
      </c>
      <c r="G26" s="155" t="s">
        <v>92</v>
      </c>
      <c r="H26" s="156"/>
      <c r="I26" s="57"/>
      <c r="J26" s="547" t="s">
        <v>211</v>
      </c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84" t="s">
        <v>87</v>
      </c>
      <c r="W26" s="73" t="s">
        <v>92</v>
      </c>
    </row>
    <row r="27" spans="1:24" x14ac:dyDescent="0.25">
      <c r="A27" s="138"/>
      <c r="B27" s="138"/>
      <c r="C27" s="138"/>
      <c r="D27" s="138"/>
      <c r="E27" s="138"/>
      <c r="F27" s="154"/>
      <c r="G27" s="155" t="s">
        <v>84</v>
      </c>
      <c r="H27" s="156"/>
      <c r="I27" s="57"/>
      <c r="J27" s="46" t="s">
        <v>95</v>
      </c>
      <c r="K27" s="46" t="s">
        <v>96</v>
      </c>
      <c r="L27" s="46" t="s">
        <v>97</v>
      </c>
      <c r="M27" s="46" t="s">
        <v>98</v>
      </c>
      <c r="N27" s="46" t="s">
        <v>99</v>
      </c>
      <c r="O27" s="46" t="s">
        <v>100</v>
      </c>
      <c r="P27" s="46" t="s">
        <v>101</v>
      </c>
      <c r="Q27" s="46" t="s">
        <v>102</v>
      </c>
      <c r="R27" s="47" t="s">
        <v>103</v>
      </c>
      <c r="S27" s="46" t="s">
        <v>104</v>
      </c>
      <c r="T27" s="47" t="s">
        <v>105</v>
      </c>
      <c r="U27" s="46" t="s">
        <v>106</v>
      </c>
      <c r="V27" s="84"/>
      <c r="W27" s="66" t="s">
        <v>84</v>
      </c>
    </row>
    <row r="28" spans="1:24" ht="15.75" x14ac:dyDescent="0.25">
      <c r="A28" s="50">
        <v>15</v>
      </c>
      <c r="B28" s="50">
        <v>0</v>
      </c>
      <c r="C28" s="50">
        <v>130</v>
      </c>
      <c r="D28" s="50">
        <v>200</v>
      </c>
      <c r="E28" s="50">
        <v>0</v>
      </c>
      <c r="F28" s="85">
        <f>SUM(A28:E28)</f>
        <v>345</v>
      </c>
      <c r="G28" s="157"/>
      <c r="H28" s="74"/>
      <c r="I28" s="51"/>
      <c r="J28" s="58">
        <v>2</v>
      </c>
      <c r="K28" s="58">
        <v>2</v>
      </c>
      <c r="L28" s="58">
        <v>2</v>
      </c>
      <c r="M28" s="58">
        <v>2</v>
      </c>
      <c r="N28" s="58">
        <v>2</v>
      </c>
      <c r="O28" s="58">
        <v>2</v>
      </c>
      <c r="P28" s="58">
        <v>2</v>
      </c>
      <c r="Q28" s="58">
        <v>2</v>
      </c>
      <c r="R28" s="58">
        <v>2</v>
      </c>
      <c r="S28" s="58">
        <v>2</v>
      </c>
      <c r="T28" s="58">
        <v>2</v>
      </c>
      <c r="U28" s="58">
        <v>2</v>
      </c>
      <c r="V28" s="85">
        <f>SUM(J28:U28)</f>
        <v>24</v>
      </c>
      <c r="W28" s="66">
        <f>+X28-V28</f>
        <v>0</v>
      </c>
      <c r="X28" s="67">
        <v>24</v>
      </c>
    </row>
    <row r="29" spans="1:24" ht="16.5" thickBot="1" x14ac:dyDescent="0.3">
      <c r="A29" s="51"/>
      <c r="B29" s="51"/>
      <c r="C29" s="51"/>
      <c r="D29" s="51"/>
      <c r="E29" s="51"/>
      <c r="F29" s="74"/>
      <c r="G29" s="74"/>
      <c r="H29" s="74"/>
      <c r="I29" s="51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75"/>
      <c r="X29" s="285"/>
    </row>
    <row r="30" spans="1:24" ht="19.5" thickBot="1" x14ac:dyDescent="0.35">
      <c r="A30" s="275" t="str">
        <f>+'09'!A33</f>
        <v>TOTAL DE INGRESOS ACUMULADOS</v>
      </c>
      <c r="B30" s="254"/>
      <c r="C30" s="254"/>
      <c r="D30" s="254"/>
      <c r="E30" s="254"/>
      <c r="F30" s="270">
        <f>+F23+F17+F12+F7</f>
        <v>845</v>
      </c>
      <c r="G30" s="124">
        <f>+V23+V17+V12+V7</f>
        <v>86</v>
      </c>
      <c r="H30" s="271"/>
      <c r="I30" s="51"/>
      <c r="J30" s="54"/>
      <c r="K30" s="162">
        <f>+F28</f>
        <v>345</v>
      </c>
      <c r="L30" s="163">
        <f>+V28</f>
        <v>24</v>
      </c>
      <c r="M30" s="54"/>
      <c r="N30" s="54"/>
      <c r="O30" s="54"/>
      <c r="P30" s="54"/>
      <c r="Q30" s="54"/>
      <c r="R30" s="54"/>
      <c r="S30" s="54"/>
      <c r="T30" s="54"/>
      <c r="U30" s="54"/>
      <c r="V30" s="74"/>
      <c r="W30" s="75"/>
      <c r="X30" s="285"/>
    </row>
    <row r="31" spans="1:24" ht="19.5" thickBot="1" x14ac:dyDescent="0.35">
      <c r="A31" s="141" t="s">
        <v>94</v>
      </c>
      <c r="B31" s="59"/>
      <c r="C31" s="59"/>
      <c r="D31" s="59"/>
      <c r="E31" s="59"/>
      <c r="F31" s="127">
        <f>+G23+G17+G12+G7</f>
        <v>30</v>
      </c>
      <c r="G31" s="128"/>
      <c r="J31" s="256"/>
      <c r="K31" s="164"/>
      <c r="L31" s="165"/>
    </row>
    <row r="32" spans="1:24" ht="19.5" thickBot="1" x14ac:dyDescent="0.35">
      <c r="A32" s="141" t="s">
        <v>111</v>
      </c>
      <c r="B32" s="59"/>
      <c r="C32" s="59"/>
      <c r="D32" s="59"/>
      <c r="E32" s="59"/>
      <c r="F32" s="127">
        <f>+W23+W17+W12+W7</f>
        <v>4</v>
      </c>
      <c r="G32" s="130"/>
      <c r="H32" s="128"/>
      <c r="I32" s="60"/>
      <c r="J32" s="257"/>
      <c r="K32" s="166">
        <f>+G28</f>
        <v>0</v>
      </c>
      <c r="L32" s="167">
        <f>+W28</f>
        <v>0</v>
      </c>
    </row>
    <row r="33" spans="1:24" ht="18.75" x14ac:dyDescent="0.3">
      <c r="A33" s="509"/>
      <c r="B33" s="509"/>
      <c r="C33" s="509"/>
      <c r="D33" s="509"/>
      <c r="E33" s="509"/>
      <c r="F33" s="510"/>
      <c r="G33" s="130"/>
      <c r="H33" s="130"/>
    </row>
    <row r="34" spans="1:24" ht="18.75" x14ac:dyDescent="0.3">
      <c r="A34" s="545" t="s">
        <v>81</v>
      </c>
      <c r="B34" s="546"/>
      <c r="C34" s="546"/>
      <c r="D34" s="546"/>
      <c r="E34" s="546"/>
      <c r="F34" s="111"/>
      <c r="G34" s="112"/>
      <c r="H34" s="150"/>
      <c r="I34" s="55"/>
      <c r="V34" s="86"/>
      <c r="X34" s="380"/>
    </row>
    <row r="35" spans="1:24" ht="18.75" x14ac:dyDescent="0.3">
      <c r="A35" s="545" t="s">
        <v>195</v>
      </c>
      <c r="B35" s="546"/>
      <c r="C35" s="546"/>
      <c r="D35" s="546"/>
      <c r="E35" s="546"/>
      <c r="F35" s="111"/>
      <c r="G35" s="112"/>
      <c r="H35" s="150"/>
      <c r="I35" s="55"/>
      <c r="V35" s="86"/>
      <c r="X35" s="380"/>
    </row>
    <row r="36" spans="1:24" ht="18.75" x14ac:dyDescent="0.3">
      <c r="A36" s="138" t="s">
        <v>89</v>
      </c>
      <c r="B36" s="138"/>
      <c r="C36" s="138"/>
      <c r="D36" s="138"/>
      <c r="E36" s="138"/>
      <c r="F36" s="154"/>
      <c r="G36" s="155"/>
      <c r="H36" s="156"/>
      <c r="I36" s="57"/>
      <c r="J36" s="547" t="s">
        <v>233</v>
      </c>
      <c r="K36" s="547"/>
      <c r="L36" s="547"/>
      <c r="M36" s="547"/>
      <c r="N36" s="547"/>
      <c r="O36" s="547"/>
      <c r="P36" s="547"/>
      <c r="Q36" s="547"/>
      <c r="R36" s="547"/>
      <c r="S36" s="547"/>
      <c r="T36" s="547"/>
      <c r="U36" s="547"/>
      <c r="V36" s="84"/>
      <c r="W36" s="73"/>
      <c r="X36" s="380"/>
    </row>
    <row r="37" spans="1:24" x14ac:dyDescent="0.25">
      <c r="A37" s="138"/>
      <c r="B37" s="138"/>
      <c r="C37" s="138"/>
      <c r="D37" s="138"/>
      <c r="E37" s="138"/>
      <c r="F37" s="154"/>
      <c r="G37" s="155"/>
      <c r="H37" s="156"/>
      <c r="I37" s="57"/>
      <c r="J37" s="46" t="s">
        <v>95</v>
      </c>
      <c r="K37" s="46" t="s">
        <v>96</v>
      </c>
      <c r="L37" s="46" t="s">
        <v>249</v>
      </c>
      <c r="M37" s="46" t="s">
        <v>98</v>
      </c>
      <c r="N37" s="46" t="s">
        <v>99</v>
      </c>
      <c r="O37" s="46" t="s">
        <v>100</v>
      </c>
      <c r="P37" s="46" t="s">
        <v>101</v>
      </c>
      <c r="Q37" s="46" t="s">
        <v>102</v>
      </c>
      <c r="R37" s="47" t="s">
        <v>103</v>
      </c>
      <c r="S37" s="46" t="s">
        <v>104</v>
      </c>
      <c r="T37" s="47" t="s">
        <v>250</v>
      </c>
      <c r="U37" s="46" t="s">
        <v>106</v>
      </c>
      <c r="V37" s="84"/>
      <c r="W37" s="66"/>
      <c r="X37" s="380"/>
    </row>
    <row r="38" spans="1:24" ht="15.75" x14ac:dyDescent="0.25">
      <c r="A38" s="50">
        <v>35</v>
      </c>
      <c r="B38" s="50"/>
      <c r="C38" s="50"/>
      <c r="D38" s="50"/>
      <c r="E38" s="50"/>
      <c r="F38" s="85"/>
      <c r="G38" s="157"/>
      <c r="H38" s="74"/>
      <c r="I38" s="51"/>
      <c r="J38" s="507">
        <v>2</v>
      </c>
      <c r="K38" s="507">
        <v>2</v>
      </c>
      <c r="L38" s="507">
        <v>2</v>
      </c>
      <c r="M38" s="507">
        <v>2</v>
      </c>
      <c r="N38" s="507">
        <v>2</v>
      </c>
      <c r="O38" s="507">
        <v>2</v>
      </c>
      <c r="P38" s="507">
        <v>2</v>
      </c>
      <c r="Q38" s="507">
        <v>2</v>
      </c>
      <c r="R38" s="507">
        <v>2</v>
      </c>
      <c r="S38" s="507">
        <v>2</v>
      </c>
      <c r="T38" s="507">
        <v>2</v>
      </c>
      <c r="U38" s="507">
        <v>2</v>
      </c>
      <c r="V38" s="85"/>
      <c r="W38" s="66"/>
      <c r="X38" s="380"/>
    </row>
    <row r="40" spans="1:24" ht="18.75" x14ac:dyDescent="0.3">
      <c r="A40" s="545" t="s">
        <v>81</v>
      </c>
      <c r="B40" s="546"/>
      <c r="C40" s="546"/>
      <c r="D40" s="546"/>
      <c r="E40" s="546"/>
      <c r="F40" s="111"/>
      <c r="G40" s="112"/>
      <c r="H40" s="150"/>
      <c r="I40" s="55"/>
      <c r="V40" s="86"/>
      <c r="X40" s="380"/>
    </row>
    <row r="41" spans="1:24" ht="18.75" x14ac:dyDescent="0.3">
      <c r="A41" s="545" t="s">
        <v>229</v>
      </c>
      <c r="B41" s="546"/>
      <c r="C41" s="546"/>
      <c r="D41" s="546"/>
      <c r="E41" s="546"/>
      <c r="F41" s="111"/>
      <c r="G41" s="112"/>
      <c r="H41" s="150"/>
      <c r="I41" s="55"/>
      <c r="V41" s="86"/>
      <c r="X41" s="380"/>
    </row>
    <row r="42" spans="1:24" ht="18.75" x14ac:dyDescent="0.3">
      <c r="A42" s="138" t="s">
        <v>151</v>
      </c>
      <c r="B42" s="138"/>
      <c r="C42" s="138"/>
      <c r="D42" s="138"/>
      <c r="E42" s="138" t="s">
        <v>295</v>
      </c>
      <c r="F42" s="154" t="s">
        <v>87</v>
      </c>
      <c r="G42" s="155" t="s">
        <v>92</v>
      </c>
      <c r="H42" s="156"/>
      <c r="I42" s="57"/>
      <c r="J42" s="547" t="s">
        <v>237</v>
      </c>
      <c r="K42" s="547"/>
      <c r="L42" s="547"/>
      <c r="M42" s="547"/>
      <c r="N42" s="547"/>
      <c r="O42" s="547"/>
      <c r="P42" s="547"/>
      <c r="Q42" s="547"/>
      <c r="R42" s="547"/>
      <c r="S42" s="547"/>
      <c r="T42" s="547"/>
      <c r="U42" s="547"/>
      <c r="V42" s="84" t="s">
        <v>87</v>
      </c>
      <c r="W42" s="73" t="s">
        <v>92</v>
      </c>
      <c r="X42" s="380"/>
    </row>
    <row r="43" spans="1:24" x14ac:dyDescent="0.25">
      <c r="A43" s="138"/>
      <c r="B43" s="138"/>
      <c r="C43" s="138"/>
      <c r="D43" s="138"/>
      <c r="E43" s="138"/>
      <c r="F43" s="154"/>
      <c r="G43" s="155" t="s">
        <v>84</v>
      </c>
      <c r="H43" s="156"/>
      <c r="I43" s="57"/>
      <c r="J43" s="46" t="s">
        <v>95</v>
      </c>
      <c r="K43" s="46" t="s">
        <v>96</v>
      </c>
      <c r="L43" s="46" t="s">
        <v>97</v>
      </c>
      <c r="M43" s="46" t="s">
        <v>98</v>
      </c>
      <c r="N43" s="46" t="s">
        <v>99</v>
      </c>
      <c r="O43" s="46" t="s">
        <v>100</v>
      </c>
      <c r="P43" s="46" t="s">
        <v>101</v>
      </c>
      <c r="Q43" s="46" t="s">
        <v>102</v>
      </c>
      <c r="R43" s="47" t="s">
        <v>103</v>
      </c>
      <c r="S43" s="46" t="s">
        <v>104</v>
      </c>
      <c r="T43" s="47" t="s">
        <v>105</v>
      </c>
      <c r="U43" s="46" t="s">
        <v>106</v>
      </c>
      <c r="V43" s="84"/>
      <c r="W43" s="66" t="s">
        <v>84</v>
      </c>
      <c r="X43" s="380"/>
    </row>
    <row r="44" spans="1:24" ht="15.75" x14ac:dyDescent="0.25">
      <c r="A44" s="50"/>
      <c r="B44" s="50">
        <v>0</v>
      </c>
      <c r="C44" s="50"/>
      <c r="D44" s="50"/>
      <c r="E44" s="50">
        <v>300</v>
      </c>
      <c r="F44" s="85">
        <f>SUM(A44:E44)</f>
        <v>300</v>
      </c>
      <c r="G44" s="157"/>
      <c r="H44" s="74"/>
      <c r="I44" s="51"/>
      <c r="J44" s="507">
        <v>0</v>
      </c>
      <c r="K44" s="507">
        <v>0</v>
      </c>
      <c r="L44" s="507">
        <v>0</v>
      </c>
      <c r="M44" s="507">
        <v>0</v>
      </c>
      <c r="N44" s="507">
        <v>0</v>
      </c>
      <c r="O44" s="507">
        <v>0</v>
      </c>
      <c r="P44" s="507">
        <v>0</v>
      </c>
      <c r="Q44" s="507">
        <v>0</v>
      </c>
      <c r="R44" s="507">
        <v>0</v>
      </c>
      <c r="S44" s="507">
        <v>0</v>
      </c>
      <c r="T44" s="507">
        <v>0</v>
      </c>
      <c r="U44" s="507">
        <v>0</v>
      </c>
      <c r="V44" s="85">
        <f>SUM(J44:U44)</f>
        <v>0</v>
      </c>
      <c r="W44" s="66">
        <f>+X44-V44</f>
        <v>24</v>
      </c>
      <c r="X44" s="380">
        <v>24</v>
      </c>
    </row>
    <row r="46" spans="1:24" customFormat="1" ht="18.75" x14ac:dyDescent="0.3">
      <c r="A46" s="545" t="s">
        <v>325</v>
      </c>
      <c r="B46" s="546"/>
      <c r="C46" s="546"/>
      <c r="D46" s="546"/>
      <c r="E46" s="546"/>
      <c r="F46" s="111"/>
      <c r="G46" s="112"/>
      <c r="H46" s="15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70"/>
      <c r="W46" s="71"/>
      <c r="X46" s="380"/>
    </row>
    <row r="47" spans="1:24" customFormat="1" ht="18.75" x14ac:dyDescent="0.3">
      <c r="A47" s="138" t="s">
        <v>151</v>
      </c>
      <c r="B47" s="138"/>
      <c r="C47" s="138"/>
      <c r="D47" s="138" t="s">
        <v>326</v>
      </c>
      <c r="E47" s="138"/>
      <c r="F47" s="154" t="s">
        <v>87</v>
      </c>
      <c r="G47" s="155" t="s">
        <v>92</v>
      </c>
      <c r="H47" s="156"/>
      <c r="I47" s="49"/>
      <c r="J47" s="549" t="s">
        <v>322</v>
      </c>
      <c r="K47" s="550"/>
      <c r="L47" s="550"/>
      <c r="M47" s="550"/>
      <c r="N47" s="550"/>
      <c r="O47" s="550"/>
      <c r="P47" s="550"/>
      <c r="Q47" s="550"/>
      <c r="R47" s="550"/>
      <c r="S47" s="550"/>
      <c r="T47" s="550"/>
      <c r="U47" s="553"/>
      <c r="V47" s="84" t="s">
        <v>87</v>
      </c>
      <c r="W47" s="73" t="s">
        <v>92</v>
      </c>
      <c r="X47" s="380"/>
    </row>
    <row r="48" spans="1:24" customFormat="1" x14ac:dyDescent="0.25">
      <c r="A48" s="138"/>
      <c r="B48" s="138"/>
      <c r="C48" s="138"/>
      <c r="D48" s="138"/>
      <c r="E48" s="138"/>
      <c r="F48" s="154"/>
      <c r="G48" s="155" t="s">
        <v>84</v>
      </c>
      <c r="H48" s="156"/>
      <c r="I48" s="49"/>
      <c r="J48" s="46" t="s">
        <v>95</v>
      </c>
      <c r="K48" s="46" t="s">
        <v>96</v>
      </c>
      <c r="L48" s="46" t="s">
        <v>97</v>
      </c>
      <c r="M48" s="46" t="s">
        <v>98</v>
      </c>
      <c r="N48" s="46" t="s">
        <v>99</v>
      </c>
      <c r="O48" s="46" t="s">
        <v>100</v>
      </c>
      <c r="P48" s="46" t="s">
        <v>101</v>
      </c>
      <c r="Q48" s="46" t="s">
        <v>102</v>
      </c>
      <c r="R48" s="47" t="s">
        <v>103</v>
      </c>
      <c r="S48" s="46" t="s">
        <v>104</v>
      </c>
      <c r="T48" s="47" t="s">
        <v>105</v>
      </c>
      <c r="U48" s="46" t="s">
        <v>106</v>
      </c>
      <c r="V48" s="84"/>
      <c r="W48" s="66" t="s">
        <v>84</v>
      </c>
      <c r="X48" s="380"/>
    </row>
    <row r="49" spans="1:24" customFormat="1" ht="15.75" x14ac:dyDescent="0.25">
      <c r="A49" s="50"/>
      <c r="B49" s="50">
        <v>0</v>
      </c>
      <c r="C49" s="50"/>
      <c r="D49" s="50">
        <v>0</v>
      </c>
      <c r="E49" s="50"/>
      <c r="F49" s="85"/>
      <c r="G49" s="157"/>
      <c r="H49" s="74"/>
      <c r="I49" s="49"/>
      <c r="J49" s="507">
        <v>0</v>
      </c>
      <c r="K49" s="507">
        <v>0</v>
      </c>
      <c r="L49" s="507">
        <v>0</v>
      </c>
      <c r="M49" s="507">
        <v>0</v>
      </c>
      <c r="N49" s="507">
        <v>0</v>
      </c>
      <c r="O49" s="507">
        <v>0</v>
      </c>
      <c r="P49" s="507">
        <v>0</v>
      </c>
      <c r="Q49" s="507">
        <v>0</v>
      </c>
      <c r="R49" s="507">
        <v>0</v>
      </c>
      <c r="S49" s="507">
        <v>0</v>
      </c>
      <c r="T49" s="507">
        <v>0</v>
      </c>
      <c r="U49" s="507">
        <v>0</v>
      </c>
      <c r="V49" s="85">
        <f>SUM(J49:U49)</f>
        <v>0</v>
      </c>
      <c r="W49" s="66">
        <f>+X49-V49</f>
        <v>24</v>
      </c>
      <c r="X49" s="380">
        <v>24</v>
      </c>
    </row>
  </sheetData>
  <mergeCells count="21">
    <mergeCell ref="A46:E46"/>
    <mergeCell ref="J47:U47"/>
    <mergeCell ref="A35:E35"/>
    <mergeCell ref="J36:U36"/>
    <mergeCell ref="A40:E40"/>
    <mergeCell ref="A41:E41"/>
    <mergeCell ref="J42:U42"/>
    <mergeCell ref="J4:U4"/>
    <mergeCell ref="J21:U21"/>
    <mergeCell ref="J10:U10"/>
    <mergeCell ref="A8:E8"/>
    <mergeCell ref="J15:U15"/>
    <mergeCell ref="A34:E34"/>
    <mergeCell ref="J26:U26"/>
    <mergeCell ref="A9:E9"/>
    <mergeCell ref="A13:E13"/>
    <mergeCell ref="A14:E14"/>
    <mergeCell ref="A19:E19"/>
    <mergeCell ref="A20:E20"/>
    <mergeCell ref="A24:E24"/>
    <mergeCell ref="A25:E25"/>
  </mergeCells>
  <pageMargins left="0.7" right="0.7" top="0.75" bottom="0.75" header="0.3" footer="0.3"/>
  <pageSetup orientation="portrait" verticalDpi="0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/>
  <dimension ref="A1:X47"/>
  <sheetViews>
    <sheetView workbookViewId="0">
      <pane ySplit="2" topLeftCell="A32" activePane="bottomLeft" state="frozen"/>
      <selection pane="bottomLeft" activeCell="Q44" sqref="Q44"/>
    </sheetView>
  </sheetViews>
  <sheetFormatPr baseColWidth="10" defaultRowHeight="15" x14ac:dyDescent="0.25"/>
  <cols>
    <col min="1" max="1" width="11" style="49" customWidth="1"/>
    <col min="2" max="2" width="11.42578125" style="49"/>
    <col min="3" max="3" width="13.140625" style="49" bestFit="1" customWidth="1"/>
    <col min="4" max="4" width="13.140625" style="49" customWidth="1"/>
    <col min="5" max="5" width="10.85546875" style="49" bestFit="1" customWidth="1"/>
    <col min="6" max="6" width="11.140625" style="70" bestFit="1" customWidth="1"/>
    <col min="7" max="7" width="11.140625" style="70" customWidth="1"/>
    <col min="8" max="8" width="10.42578125" style="70" bestFit="1" customWidth="1"/>
    <col min="9" max="9" width="3.28515625" style="49" customWidth="1"/>
    <col min="10" max="10" width="8.42578125" style="49" bestFit="1" customWidth="1"/>
    <col min="11" max="11" width="10.28515625" style="49" bestFit="1" customWidth="1"/>
    <col min="12" max="12" width="9.140625" style="49" bestFit="1" customWidth="1"/>
    <col min="13" max="13" width="7.42578125" style="49" bestFit="1" customWidth="1"/>
    <col min="14" max="14" width="8.140625" style="49" bestFit="1" customWidth="1"/>
    <col min="15" max="15" width="8" style="49" bestFit="1" customWidth="1"/>
    <col min="16" max="16" width="7.42578125" style="49" bestFit="1" customWidth="1"/>
    <col min="17" max="17" width="10" style="49" bestFit="1" customWidth="1"/>
    <col min="18" max="18" width="9.7109375" style="49" customWidth="1"/>
    <col min="19" max="19" width="10.7109375" style="49" bestFit="1" customWidth="1"/>
    <col min="20" max="20" width="8.5703125" style="49" customWidth="1"/>
    <col min="21" max="21" width="12.140625" style="49" bestFit="1" customWidth="1"/>
    <col min="22" max="22" width="11.42578125" style="70"/>
    <col min="23" max="23" width="11.42578125" style="71"/>
    <col min="24" max="24" width="7.5703125" style="380" bestFit="1" customWidth="1"/>
    <col min="25" max="16384" width="11.42578125" style="49"/>
  </cols>
  <sheetData>
    <row r="1" spans="1:24" s="40" customFormat="1" ht="18.75" x14ac:dyDescent="0.3">
      <c r="A1" s="40" t="s">
        <v>1</v>
      </c>
      <c r="B1" s="40">
        <v>106</v>
      </c>
      <c r="F1" s="61"/>
      <c r="G1" s="61"/>
      <c r="H1" s="61"/>
      <c r="V1" s="61"/>
      <c r="W1" s="62"/>
      <c r="X1" s="63"/>
    </row>
    <row r="2" spans="1:24" s="40" customFormat="1" ht="18.75" x14ac:dyDescent="0.3">
      <c r="A2" s="364" t="s">
        <v>328</v>
      </c>
      <c r="B2" s="364"/>
      <c r="C2" s="364"/>
      <c r="D2" s="364"/>
      <c r="E2" s="364"/>
      <c r="F2" s="347"/>
      <c r="G2" s="347"/>
      <c r="H2" s="356"/>
      <c r="I2" s="344"/>
      <c r="V2" s="61"/>
      <c r="W2" s="62"/>
      <c r="X2" s="63"/>
    </row>
    <row r="3" spans="1:24" s="40" customFormat="1" ht="18.75" x14ac:dyDescent="0.3">
      <c r="A3" s="100" t="s">
        <v>81</v>
      </c>
      <c r="B3" s="101"/>
      <c r="C3" s="101"/>
      <c r="D3" s="101"/>
      <c r="E3" s="101"/>
      <c r="F3" s="104"/>
      <c r="G3" s="146"/>
      <c r="H3" s="146"/>
      <c r="I3" s="42"/>
      <c r="V3" s="61"/>
      <c r="W3" s="62"/>
      <c r="X3" s="63"/>
    </row>
    <row r="4" spans="1:24" s="43" customFormat="1" ht="18.75" x14ac:dyDescent="0.3">
      <c r="A4" s="100" t="s">
        <v>68</v>
      </c>
      <c r="B4" s="101"/>
      <c r="C4" s="101"/>
      <c r="D4" s="101"/>
      <c r="E4" s="101"/>
      <c r="F4" s="104"/>
      <c r="G4" s="146"/>
      <c r="H4" s="146"/>
      <c r="I4" s="42"/>
      <c r="J4" s="100" t="s">
        <v>107</v>
      </c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345"/>
      <c r="V4" s="366" t="s">
        <v>87</v>
      </c>
      <c r="W4" s="64" t="s">
        <v>92</v>
      </c>
      <c r="X4" s="65"/>
    </row>
    <row r="5" spans="1:24" x14ac:dyDescent="0.25">
      <c r="A5" s="44" t="s">
        <v>69</v>
      </c>
      <c r="B5" s="44" t="s">
        <v>70</v>
      </c>
      <c r="C5" s="44" t="s">
        <v>70</v>
      </c>
      <c r="D5" s="44"/>
      <c r="E5" s="44" t="s">
        <v>69</v>
      </c>
      <c r="F5" s="277" t="s">
        <v>75</v>
      </c>
      <c r="G5" s="277" t="s">
        <v>92</v>
      </c>
      <c r="H5" s="278"/>
      <c r="I5" s="45"/>
      <c r="J5" s="46" t="s">
        <v>95</v>
      </c>
      <c r="K5" s="46" t="s">
        <v>96</v>
      </c>
      <c r="L5" s="46" t="s">
        <v>97</v>
      </c>
      <c r="M5" s="46" t="s">
        <v>98</v>
      </c>
      <c r="N5" s="46" t="s">
        <v>99</v>
      </c>
      <c r="O5" s="46" t="s">
        <v>100</v>
      </c>
      <c r="P5" s="46" t="s">
        <v>101</v>
      </c>
      <c r="Q5" s="46" t="s">
        <v>102</v>
      </c>
      <c r="R5" s="47" t="s">
        <v>103</v>
      </c>
      <c r="S5" s="46" t="s">
        <v>104</v>
      </c>
      <c r="T5" s="47" t="s">
        <v>105</v>
      </c>
      <c r="U5" s="46" t="s">
        <v>106</v>
      </c>
      <c r="V5" s="367"/>
      <c r="W5" s="66" t="s">
        <v>84</v>
      </c>
    </row>
    <row r="6" spans="1:24" x14ac:dyDescent="0.25">
      <c r="A6" s="44" t="s">
        <v>71</v>
      </c>
      <c r="B6" s="44" t="s">
        <v>72</v>
      </c>
      <c r="C6" s="44" t="s">
        <v>73</v>
      </c>
      <c r="D6" s="44"/>
      <c r="E6" s="44" t="s">
        <v>74</v>
      </c>
      <c r="F6" s="277" t="s">
        <v>76</v>
      </c>
      <c r="G6" s="277" t="s">
        <v>118</v>
      </c>
      <c r="H6" s="278"/>
      <c r="I6" s="4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367"/>
      <c r="W6" s="66"/>
    </row>
    <row r="7" spans="1:24" s="53" customFormat="1" ht="15.75" x14ac:dyDescent="0.25">
      <c r="A7" s="50">
        <v>10</v>
      </c>
      <c r="B7" s="50">
        <v>40</v>
      </c>
      <c r="C7" s="50">
        <v>40</v>
      </c>
      <c r="D7" s="50"/>
      <c r="E7" s="50">
        <v>10</v>
      </c>
      <c r="F7" s="157">
        <f>SUM(A7:E7)</f>
        <v>100</v>
      </c>
      <c r="G7" s="157">
        <f>+H7-F7</f>
        <v>0</v>
      </c>
      <c r="H7" s="74">
        <v>100</v>
      </c>
      <c r="I7" s="51"/>
      <c r="J7" s="50">
        <v>2</v>
      </c>
      <c r="K7" s="50">
        <v>2</v>
      </c>
      <c r="L7" s="50">
        <v>2</v>
      </c>
      <c r="M7" s="50">
        <v>2</v>
      </c>
      <c r="N7" s="50">
        <v>2</v>
      </c>
      <c r="O7" s="50">
        <v>2</v>
      </c>
      <c r="P7" s="50">
        <v>2</v>
      </c>
      <c r="Q7" s="50">
        <v>2</v>
      </c>
      <c r="R7" s="50">
        <v>2</v>
      </c>
      <c r="S7" s="50">
        <v>0</v>
      </c>
      <c r="T7" s="50">
        <v>0</v>
      </c>
      <c r="U7" s="50">
        <v>0</v>
      </c>
      <c r="V7" s="157">
        <f>SUM(J7:U7)</f>
        <v>18</v>
      </c>
      <c r="W7" s="68">
        <f>+X7-V7</f>
        <v>0</v>
      </c>
      <c r="X7" s="69">
        <v>18</v>
      </c>
    </row>
    <row r="8" spans="1:24" s="43" customFormat="1" ht="18.75" x14ac:dyDescent="0.3">
      <c r="A8" s="98" t="s">
        <v>81</v>
      </c>
      <c r="B8" s="99"/>
      <c r="C8" s="99"/>
      <c r="D8" s="99"/>
      <c r="E8" s="99"/>
      <c r="F8" s="111"/>
      <c r="G8" s="150"/>
      <c r="H8" s="150"/>
      <c r="I8" s="55"/>
      <c r="V8" s="321"/>
      <c r="W8" s="72"/>
      <c r="X8" s="65"/>
    </row>
    <row r="9" spans="1:24" s="43" customFormat="1" ht="18.75" x14ac:dyDescent="0.3">
      <c r="A9" s="98" t="s">
        <v>82</v>
      </c>
      <c r="B9" s="99"/>
      <c r="C9" s="99"/>
      <c r="D9" s="99"/>
      <c r="E9" s="99"/>
      <c r="F9" s="111"/>
      <c r="G9" s="150"/>
      <c r="H9" s="150"/>
      <c r="I9" s="55"/>
      <c r="V9" s="321"/>
      <c r="W9" s="72"/>
      <c r="X9" s="65"/>
    </row>
    <row r="10" spans="1:24" ht="18.75" x14ac:dyDescent="0.3">
      <c r="A10" s="135" t="s">
        <v>77</v>
      </c>
      <c r="B10" s="135" t="s">
        <v>78</v>
      </c>
      <c r="C10" s="135" t="s">
        <v>79</v>
      </c>
      <c r="D10" s="135"/>
      <c r="E10" s="274"/>
      <c r="F10" s="152" t="s">
        <v>67</v>
      </c>
      <c r="G10" s="152" t="s">
        <v>83</v>
      </c>
      <c r="H10" s="153"/>
      <c r="I10" s="56"/>
      <c r="J10" s="100" t="s">
        <v>108</v>
      </c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345"/>
      <c r="V10" s="367" t="s">
        <v>87</v>
      </c>
      <c r="W10" s="66" t="s">
        <v>92</v>
      </c>
    </row>
    <row r="11" spans="1:24" x14ac:dyDescent="0.25">
      <c r="A11" s="135"/>
      <c r="B11" s="135"/>
      <c r="C11" s="137" t="s">
        <v>80</v>
      </c>
      <c r="D11" s="137"/>
      <c r="E11" s="274"/>
      <c r="F11" s="155"/>
      <c r="G11" s="155" t="s">
        <v>84</v>
      </c>
      <c r="H11" s="156"/>
      <c r="I11" s="57"/>
      <c r="J11" s="46" t="s">
        <v>95</v>
      </c>
      <c r="K11" s="46" t="s">
        <v>96</v>
      </c>
      <c r="L11" s="46" t="s">
        <v>97</v>
      </c>
      <c r="M11" s="46" t="s">
        <v>98</v>
      </c>
      <c r="N11" s="46" t="s">
        <v>99</v>
      </c>
      <c r="O11" s="46" t="s">
        <v>100</v>
      </c>
      <c r="P11" s="46" t="s">
        <v>101</v>
      </c>
      <c r="Q11" s="46" t="s">
        <v>102</v>
      </c>
      <c r="R11" s="47" t="s">
        <v>103</v>
      </c>
      <c r="S11" s="46" t="s">
        <v>104</v>
      </c>
      <c r="T11" s="47" t="s">
        <v>105</v>
      </c>
      <c r="U11" s="46" t="s">
        <v>106</v>
      </c>
      <c r="V11" s="367"/>
      <c r="W11" s="66" t="s">
        <v>84</v>
      </c>
    </row>
    <row r="12" spans="1:24" s="53" customFormat="1" ht="15.75" x14ac:dyDescent="0.25">
      <c r="A12" s="50">
        <v>0</v>
      </c>
      <c r="B12" s="50">
        <v>600</v>
      </c>
      <c r="C12" s="50">
        <v>100</v>
      </c>
      <c r="D12" s="50"/>
      <c r="E12" s="50">
        <v>0</v>
      </c>
      <c r="F12" s="157">
        <f>SUM(A12:E12)</f>
        <v>700</v>
      </c>
      <c r="G12" s="157">
        <f>+H12-F12</f>
        <v>0</v>
      </c>
      <c r="H12" s="74">
        <v>700</v>
      </c>
      <c r="I12" s="51"/>
      <c r="J12" s="50">
        <v>2</v>
      </c>
      <c r="K12" s="50">
        <v>2</v>
      </c>
      <c r="L12" s="50">
        <v>2</v>
      </c>
      <c r="M12" s="50">
        <v>2</v>
      </c>
      <c r="N12" s="50">
        <v>2</v>
      </c>
      <c r="O12" s="50">
        <v>2</v>
      </c>
      <c r="P12" s="50">
        <v>2</v>
      </c>
      <c r="Q12" s="50">
        <v>2</v>
      </c>
      <c r="R12" s="50">
        <v>2</v>
      </c>
      <c r="S12" s="50">
        <v>2</v>
      </c>
      <c r="T12" s="50">
        <v>2</v>
      </c>
      <c r="U12" s="50">
        <v>2</v>
      </c>
      <c r="V12" s="368">
        <f>SUM(J12:U12)</f>
        <v>24</v>
      </c>
      <c r="W12" s="68">
        <f>+X12-V12</f>
        <v>0</v>
      </c>
      <c r="X12" s="69">
        <v>24</v>
      </c>
    </row>
    <row r="13" spans="1:24" ht="18.75" x14ac:dyDescent="0.3">
      <c r="A13" s="98" t="s">
        <v>81</v>
      </c>
      <c r="B13" s="99"/>
      <c r="C13" s="99"/>
      <c r="D13" s="99"/>
      <c r="E13" s="99"/>
      <c r="F13" s="111"/>
      <c r="G13" s="150"/>
      <c r="H13" s="150"/>
      <c r="I13" s="55"/>
    </row>
    <row r="14" spans="1:24" ht="18.75" x14ac:dyDescent="0.3">
      <c r="A14" s="98" t="s">
        <v>91</v>
      </c>
      <c r="B14" s="99"/>
      <c r="C14" s="99"/>
      <c r="D14" s="99"/>
      <c r="E14" s="99"/>
      <c r="F14" s="111"/>
      <c r="G14" s="150"/>
      <c r="H14" s="150"/>
      <c r="I14" s="55"/>
    </row>
    <row r="15" spans="1:24" ht="18.75" x14ac:dyDescent="0.3">
      <c r="A15" s="138" t="s">
        <v>85</v>
      </c>
      <c r="B15" s="138" t="s">
        <v>86</v>
      </c>
      <c r="C15" s="138"/>
      <c r="D15" s="138"/>
      <c r="E15" s="138"/>
      <c r="F15" s="155" t="s">
        <v>67</v>
      </c>
      <c r="G15" s="152" t="s">
        <v>83</v>
      </c>
      <c r="H15" s="156"/>
      <c r="I15" s="57"/>
      <c r="J15" s="100" t="s">
        <v>109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345"/>
      <c r="V15" s="367" t="s">
        <v>87</v>
      </c>
      <c r="W15" s="73" t="s">
        <v>92</v>
      </c>
    </row>
    <row r="16" spans="1:24" x14ac:dyDescent="0.25">
      <c r="A16" s="138" t="s">
        <v>88</v>
      </c>
      <c r="B16" s="138" t="s">
        <v>89</v>
      </c>
      <c r="C16" s="138" t="s">
        <v>90</v>
      </c>
      <c r="D16" s="138"/>
      <c r="E16" s="138"/>
      <c r="F16" s="155"/>
      <c r="G16" s="155" t="s">
        <v>84</v>
      </c>
      <c r="H16" s="156"/>
      <c r="I16" s="57"/>
      <c r="J16" s="46" t="s">
        <v>95</v>
      </c>
      <c r="K16" s="46" t="s">
        <v>96</v>
      </c>
      <c r="L16" s="46" t="s">
        <v>97</v>
      </c>
      <c r="M16" s="46" t="s">
        <v>98</v>
      </c>
      <c r="N16" s="46" t="s">
        <v>99</v>
      </c>
      <c r="O16" s="46" t="s">
        <v>100</v>
      </c>
      <c r="P16" s="46" t="s">
        <v>101</v>
      </c>
      <c r="Q16" s="46" t="s">
        <v>102</v>
      </c>
      <c r="R16" s="47" t="s">
        <v>103</v>
      </c>
      <c r="S16" s="46" t="s">
        <v>104</v>
      </c>
      <c r="T16" s="47" t="s">
        <v>105</v>
      </c>
      <c r="U16" s="46" t="s">
        <v>106</v>
      </c>
      <c r="V16" s="367"/>
      <c r="W16" s="66" t="s">
        <v>84</v>
      </c>
    </row>
    <row r="17" spans="1:24" s="52" customFormat="1" ht="15.75" x14ac:dyDescent="0.25">
      <c r="A17" s="50">
        <v>5</v>
      </c>
      <c r="B17" s="50">
        <v>15</v>
      </c>
      <c r="C17" s="50">
        <v>10</v>
      </c>
      <c r="D17" s="50"/>
      <c r="E17" s="50">
        <v>0</v>
      </c>
      <c r="F17" s="157">
        <f>SUM(A17:E17)</f>
        <v>30</v>
      </c>
      <c r="G17" s="157">
        <f>+H17-F17</f>
        <v>0</v>
      </c>
      <c r="H17" s="74">
        <v>30</v>
      </c>
      <c r="I17" s="51"/>
      <c r="J17" s="50">
        <v>2</v>
      </c>
      <c r="K17" s="50">
        <v>2</v>
      </c>
      <c r="L17" s="50">
        <v>2</v>
      </c>
      <c r="M17" s="50">
        <v>2</v>
      </c>
      <c r="N17" s="50">
        <v>2</v>
      </c>
      <c r="O17" s="50">
        <v>2</v>
      </c>
      <c r="P17" s="50">
        <v>2</v>
      </c>
      <c r="Q17" s="50">
        <v>2</v>
      </c>
      <c r="R17" s="50">
        <v>2</v>
      </c>
      <c r="S17" s="50">
        <v>2</v>
      </c>
      <c r="T17" s="50">
        <v>2</v>
      </c>
      <c r="U17" s="50">
        <v>2</v>
      </c>
      <c r="V17" s="368">
        <f>SUM(J17:U17)</f>
        <v>24</v>
      </c>
      <c r="W17" s="68">
        <f>+X17-V17</f>
        <v>0</v>
      </c>
      <c r="X17" s="69">
        <v>24</v>
      </c>
    </row>
    <row r="18" spans="1:24" ht="18.75" x14ac:dyDescent="0.3">
      <c r="A18" s="98" t="s">
        <v>81</v>
      </c>
      <c r="B18" s="99"/>
      <c r="C18" s="99"/>
      <c r="D18" s="99"/>
      <c r="E18" s="99"/>
      <c r="F18" s="111"/>
      <c r="G18" s="150"/>
      <c r="H18" s="150"/>
      <c r="I18" s="55"/>
    </row>
    <row r="19" spans="1:24" ht="18.75" x14ac:dyDescent="0.3">
      <c r="A19" s="98" t="s">
        <v>93</v>
      </c>
      <c r="B19" s="99"/>
      <c r="C19" s="99"/>
      <c r="D19" s="99"/>
      <c r="E19" s="99"/>
      <c r="F19" s="111"/>
      <c r="G19" s="150"/>
      <c r="H19" s="150"/>
      <c r="I19" s="55"/>
    </row>
    <row r="20" spans="1:24" ht="18.75" x14ac:dyDescent="0.3">
      <c r="A20" s="138"/>
      <c r="B20" s="138" t="s">
        <v>86</v>
      </c>
      <c r="C20" s="138"/>
      <c r="D20" s="138"/>
      <c r="E20" s="138"/>
      <c r="F20" s="155" t="s">
        <v>67</v>
      </c>
      <c r="G20" s="152" t="s">
        <v>83</v>
      </c>
      <c r="H20" s="156"/>
      <c r="I20" s="57"/>
      <c r="J20" s="100" t="s">
        <v>110</v>
      </c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345"/>
      <c r="V20" s="367" t="s">
        <v>87</v>
      </c>
      <c r="W20" s="73" t="s">
        <v>92</v>
      </c>
    </row>
    <row r="21" spans="1:24" x14ac:dyDescent="0.25">
      <c r="A21" s="138"/>
      <c r="B21" s="138" t="s">
        <v>89</v>
      </c>
      <c r="C21" s="138"/>
      <c r="D21" s="138"/>
      <c r="E21" s="138"/>
      <c r="F21" s="155"/>
      <c r="G21" s="155" t="s">
        <v>84</v>
      </c>
      <c r="H21" s="156"/>
      <c r="I21" s="57"/>
      <c r="J21" s="46" t="s">
        <v>95</v>
      </c>
      <c r="K21" s="46" t="s">
        <v>96</v>
      </c>
      <c r="L21" s="46" t="s">
        <v>97</v>
      </c>
      <c r="M21" s="46" t="s">
        <v>98</v>
      </c>
      <c r="N21" s="46" t="s">
        <v>99</v>
      </c>
      <c r="O21" s="46" t="s">
        <v>100</v>
      </c>
      <c r="P21" s="46" t="s">
        <v>101</v>
      </c>
      <c r="Q21" s="46" t="s">
        <v>102</v>
      </c>
      <c r="R21" s="47" t="s">
        <v>103</v>
      </c>
      <c r="S21" s="46" t="s">
        <v>104</v>
      </c>
      <c r="T21" s="47" t="s">
        <v>105</v>
      </c>
      <c r="U21" s="46" t="s">
        <v>106</v>
      </c>
      <c r="V21" s="367"/>
      <c r="W21" s="66" t="s">
        <v>84</v>
      </c>
    </row>
    <row r="22" spans="1:24" ht="15.75" x14ac:dyDescent="0.25">
      <c r="A22" s="50">
        <v>0</v>
      </c>
      <c r="B22" s="50">
        <v>15</v>
      </c>
      <c r="C22" s="50">
        <v>0</v>
      </c>
      <c r="D22" s="50"/>
      <c r="E22" s="50">
        <v>0</v>
      </c>
      <c r="F22" s="157">
        <f>SUM(A22:E22)</f>
        <v>15</v>
      </c>
      <c r="G22" s="157">
        <f>+H22-F22</f>
        <v>0</v>
      </c>
      <c r="H22" s="74">
        <v>15</v>
      </c>
      <c r="I22" s="51"/>
      <c r="J22" s="58">
        <v>2</v>
      </c>
      <c r="K22" s="58">
        <v>2</v>
      </c>
      <c r="L22" s="58">
        <v>2</v>
      </c>
      <c r="M22" s="58">
        <v>2</v>
      </c>
      <c r="N22" s="58">
        <v>2</v>
      </c>
      <c r="O22" s="58">
        <v>2</v>
      </c>
      <c r="P22" s="58">
        <v>2</v>
      </c>
      <c r="Q22" s="58">
        <v>2</v>
      </c>
      <c r="R22" s="58">
        <v>2</v>
      </c>
      <c r="S22" s="58">
        <v>2</v>
      </c>
      <c r="T22" s="58">
        <v>2</v>
      </c>
      <c r="U22" s="58">
        <v>2</v>
      </c>
      <c r="V22" s="157">
        <f>SUM(J22:U22)</f>
        <v>24</v>
      </c>
      <c r="W22" s="68">
        <f>+X22-V22</f>
        <v>0</v>
      </c>
      <c r="X22" s="284">
        <v>24</v>
      </c>
    </row>
    <row r="23" spans="1:24" ht="18.75" x14ac:dyDescent="0.3">
      <c r="A23" s="98" t="s">
        <v>81</v>
      </c>
      <c r="B23" s="99"/>
      <c r="C23" s="99"/>
      <c r="D23" s="99"/>
      <c r="E23" s="99"/>
      <c r="F23" s="111"/>
      <c r="G23" s="112"/>
      <c r="H23" s="150"/>
      <c r="I23" s="55"/>
      <c r="V23" s="86"/>
    </row>
    <row r="24" spans="1:24" ht="18.75" x14ac:dyDescent="0.3">
      <c r="A24" s="98" t="s">
        <v>123</v>
      </c>
      <c r="B24" s="99"/>
      <c r="C24" s="99"/>
      <c r="D24" s="99"/>
      <c r="E24" s="99"/>
      <c r="F24" s="111"/>
      <c r="G24" s="112"/>
      <c r="H24" s="150"/>
      <c r="I24" s="55"/>
      <c r="V24" s="86"/>
    </row>
    <row r="25" spans="1:24" ht="18.75" x14ac:dyDescent="0.3">
      <c r="A25" s="138" t="s">
        <v>151</v>
      </c>
      <c r="B25" s="138" t="s">
        <v>125</v>
      </c>
      <c r="C25" s="138" t="s">
        <v>124</v>
      </c>
      <c r="D25" s="138" t="s">
        <v>155</v>
      </c>
      <c r="E25" s="138" t="s">
        <v>149</v>
      </c>
      <c r="F25" s="154" t="s">
        <v>87</v>
      </c>
      <c r="G25" s="155" t="s">
        <v>92</v>
      </c>
      <c r="H25" s="156"/>
      <c r="I25" s="57"/>
      <c r="J25" s="100" t="s">
        <v>140</v>
      </c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345"/>
      <c r="V25" s="84" t="s">
        <v>87</v>
      </c>
      <c r="W25" s="73" t="s">
        <v>92</v>
      </c>
    </row>
    <row r="26" spans="1:24" x14ac:dyDescent="0.25">
      <c r="A26" s="138"/>
      <c r="B26" s="138"/>
      <c r="C26" s="138"/>
      <c r="D26" s="138"/>
      <c r="E26" s="138" t="s">
        <v>150</v>
      </c>
      <c r="F26" s="154"/>
      <c r="G26" s="155" t="s">
        <v>84</v>
      </c>
      <c r="H26" s="156"/>
      <c r="I26" s="57"/>
      <c r="J26" s="46" t="s">
        <v>95</v>
      </c>
      <c r="K26" s="46" t="s">
        <v>96</v>
      </c>
      <c r="L26" s="46" t="s">
        <v>97</v>
      </c>
      <c r="M26" s="46" t="s">
        <v>98</v>
      </c>
      <c r="N26" s="46" t="s">
        <v>99</v>
      </c>
      <c r="O26" s="46" t="s">
        <v>100</v>
      </c>
      <c r="P26" s="46" t="s">
        <v>101</v>
      </c>
      <c r="Q26" s="46" t="s">
        <v>102</v>
      </c>
      <c r="R26" s="47" t="s">
        <v>103</v>
      </c>
      <c r="S26" s="46" t="s">
        <v>104</v>
      </c>
      <c r="T26" s="47" t="s">
        <v>105</v>
      </c>
      <c r="U26" s="46" t="s">
        <v>106</v>
      </c>
      <c r="V26" s="84"/>
      <c r="W26" s="66" t="s">
        <v>84</v>
      </c>
    </row>
    <row r="27" spans="1:24" ht="15.75" x14ac:dyDescent="0.25">
      <c r="A27" s="50">
        <v>15</v>
      </c>
      <c r="B27" s="50">
        <v>50</v>
      </c>
      <c r="C27" s="50">
        <v>240</v>
      </c>
      <c r="D27" s="50">
        <v>200</v>
      </c>
      <c r="E27" s="50">
        <v>1400</v>
      </c>
      <c r="F27" s="85">
        <f>SUM(A27:E27)</f>
        <v>1905</v>
      </c>
      <c r="G27" s="157">
        <f>+H27-F27</f>
        <v>-200</v>
      </c>
      <c r="H27" s="74">
        <f>15+50+140+200+1300</f>
        <v>1705</v>
      </c>
      <c r="I27" s="51"/>
      <c r="J27" s="58">
        <v>2</v>
      </c>
      <c r="K27" s="58">
        <v>2</v>
      </c>
      <c r="L27" s="58">
        <v>2</v>
      </c>
      <c r="M27" s="58">
        <v>2</v>
      </c>
      <c r="N27" s="58">
        <v>22</v>
      </c>
      <c r="O27" s="58">
        <v>2</v>
      </c>
      <c r="P27" s="58">
        <v>2</v>
      </c>
      <c r="Q27" s="58">
        <v>2</v>
      </c>
      <c r="R27" s="58">
        <v>2</v>
      </c>
      <c r="S27" s="58">
        <v>2</v>
      </c>
      <c r="T27" s="58">
        <v>2</v>
      </c>
      <c r="U27" s="58">
        <v>2</v>
      </c>
      <c r="V27" s="85">
        <f>SUM(J27:U27)</f>
        <v>44</v>
      </c>
      <c r="W27" s="66">
        <f>+X27-V27</f>
        <v>-20</v>
      </c>
      <c r="X27" s="380">
        <v>24</v>
      </c>
    </row>
    <row r="28" spans="1:24" ht="16.5" thickBot="1" x14ac:dyDescent="0.3">
      <c r="A28" s="51"/>
      <c r="B28" s="51"/>
      <c r="C28" s="51"/>
      <c r="D28" s="51"/>
      <c r="E28" s="51"/>
      <c r="F28" s="74"/>
      <c r="G28" s="74"/>
      <c r="H28" s="74"/>
      <c r="I28" s="51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74"/>
      <c r="W28" s="340"/>
      <c r="X28" s="285"/>
    </row>
    <row r="29" spans="1:24" ht="19.5" thickBot="1" x14ac:dyDescent="0.35">
      <c r="A29" s="362" t="str">
        <f>+'0071'!A28</f>
        <v>TOTAL AL 2010</v>
      </c>
      <c r="B29" s="362"/>
      <c r="C29" s="362"/>
      <c r="D29" s="362"/>
      <c r="E29" s="362"/>
      <c r="F29" s="363">
        <f>+F22+F17+F12+F7</f>
        <v>845</v>
      </c>
      <c r="G29" s="363">
        <f>+V22+V17+V12+V7</f>
        <v>90</v>
      </c>
      <c r="H29" s="74"/>
      <c r="I29" s="51"/>
      <c r="J29" s="54"/>
      <c r="K29" s="162">
        <f>+F27</f>
        <v>1905</v>
      </c>
      <c r="L29" s="163">
        <f>+V27</f>
        <v>44</v>
      </c>
      <c r="M29" s="54"/>
      <c r="N29" s="54"/>
      <c r="O29" s="54"/>
      <c r="P29" s="54"/>
      <c r="Q29" s="54"/>
      <c r="R29" s="54"/>
      <c r="S29" s="54"/>
      <c r="T29" s="54"/>
      <c r="U29" s="54"/>
      <c r="V29" s="74"/>
      <c r="W29" s="340"/>
      <c r="X29" s="285"/>
    </row>
    <row r="30" spans="1:24" ht="19.5" thickBot="1" x14ac:dyDescent="0.35">
      <c r="A30" s="97" t="s">
        <v>94</v>
      </c>
      <c r="B30" s="59"/>
      <c r="C30" s="59"/>
      <c r="D30" s="59"/>
      <c r="E30" s="59"/>
      <c r="F30" s="127">
        <f>+G22+G17+G12+G7</f>
        <v>0</v>
      </c>
      <c r="G30" s="128"/>
      <c r="H30" s="128"/>
      <c r="I30" s="60"/>
      <c r="K30" s="166">
        <f>+G27</f>
        <v>-200</v>
      </c>
      <c r="L30" s="167">
        <f>+W27</f>
        <v>-20</v>
      </c>
    </row>
    <row r="31" spans="1:24" ht="19.5" thickBot="1" x14ac:dyDescent="0.35">
      <c r="A31" s="97" t="s">
        <v>111</v>
      </c>
      <c r="B31" s="59"/>
      <c r="C31" s="59"/>
      <c r="D31" s="59"/>
      <c r="E31" s="59"/>
      <c r="F31" s="127">
        <f>+W22+W17+W12+W7</f>
        <v>0</v>
      </c>
      <c r="G31" s="130"/>
      <c r="H31" s="130"/>
    </row>
    <row r="32" spans="1:24" ht="18.75" x14ac:dyDescent="0.3">
      <c r="A32" s="98" t="s">
        <v>81</v>
      </c>
      <c r="B32" s="99"/>
      <c r="C32" s="99"/>
      <c r="D32" s="99"/>
      <c r="E32" s="99"/>
      <c r="F32" s="111"/>
      <c r="G32" s="112"/>
      <c r="H32" s="150"/>
      <c r="I32" s="55"/>
      <c r="V32" s="86"/>
    </row>
    <row r="33" spans="1:24" ht="18.75" x14ac:dyDescent="0.3">
      <c r="A33" s="98" t="s">
        <v>195</v>
      </c>
      <c r="B33" s="99"/>
      <c r="C33" s="99"/>
      <c r="D33" s="99"/>
      <c r="E33" s="99"/>
      <c r="F33" s="111"/>
      <c r="G33" s="112"/>
      <c r="H33" s="150"/>
      <c r="I33" s="55"/>
      <c r="V33" s="86"/>
    </row>
    <row r="34" spans="1:24" ht="18.75" x14ac:dyDescent="0.3">
      <c r="A34" s="138" t="s">
        <v>151</v>
      </c>
      <c r="B34" s="138"/>
      <c r="C34" s="138"/>
      <c r="D34" s="138"/>
      <c r="E34" s="138" t="s">
        <v>149</v>
      </c>
      <c r="F34" s="154" t="s">
        <v>87</v>
      </c>
      <c r="G34" s="155" t="s">
        <v>92</v>
      </c>
      <c r="H34" s="156"/>
      <c r="I34" s="57"/>
      <c r="J34" s="100" t="s">
        <v>198</v>
      </c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345"/>
      <c r="V34" s="84" t="s">
        <v>87</v>
      </c>
      <c r="W34" s="73" t="s">
        <v>92</v>
      </c>
    </row>
    <row r="35" spans="1:24" x14ac:dyDescent="0.25">
      <c r="A35" s="138"/>
      <c r="B35" s="138"/>
      <c r="C35" s="138"/>
      <c r="D35" s="138"/>
      <c r="E35" s="138"/>
      <c r="F35" s="154"/>
      <c r="G35" s="155" t="s">
        <v>84</v>
      </c>
      <c r="H35" s="156"/>
      <c r="I35" s="57"/>
      <c r="J35" s="46" t="s">
        <v>95</v>
      </c>
      <c r="K35" s="46" t="s">
        <v>96</v>
      </c>
      <c r="L35" s="46" t="s">
        <v>97</v>
      </c>
      <c r="M35" s="46" t="s">
        <v>98</v>
      </c>
      <c r="N35" s="46" t="s">
        <v>99</v>
      </c>
      <c r="O35" s="46" t="s">
        <v>100</v>
      </c>
      <c r="P35" s="46" t="s">
        <v>101</v>
      </c>
      <c r="Q35" s="46" t="s">
        <v>102</v>
      </c>
      <c r="R35" s="47" t="s">
        <v>103</v>
      </c>
      <c r="S35" s="46" t="s">
        <v>104</v>
      </c>
      <c r="T35" s="47" t="s">
        <v>105</v>
      </c>
      <c r="U35" s="46" t="s">
        <v>106</v>
      </c>
      <c r="V35" s="84"/>
      <c r="W35" s="66" t="s">
        <v>84</v>
      </c>
    </row>
    <row r="36" spans="1:24" ht="15.75" x14ac:dyDescent="0.25">
      <c r="A36" s="50"/>
      <c r="B36" s="50"/>
      <c r="C36" s="50"/>
      <c r="D36" s="50">
        <v>0</v>
      </c>
      <c r="E36" s="50">
        <v>0</v>
      </c>
      <c r="F36" s="85">
        <f>SUM(A36:E36)</f>
        <v>0</v>
      </c>
      <c r="G36" s="157"/>
      <c r="H36" s="74"/>
      <c r="I36" s="51"/>
      <c r="J36" s="507">
        <v>2</v>
      </c>
      <c r="K36" s="507">
        <v>2</v>
      </c>
      <c r="L36" s="507">
        <v>2</v>
      </c>
      <c r="M36" s="507">
        <v>2</v>
      </c>
      <c r="N36" s="507">
        <v>2</v>
      </c>
      <c r="O36" s="507">
        <v>2</v>
      </c>
      <c r="P36" s="507">
        <v>2</v>
      </c>
      <c r="Q36" s="507">
        <v>2</v>
      </c>
      <c r="R36" s="507">
        <v>2</v>
      </c>
      <c r="S36" s="507">
        <v>2</v>
      </c>
      <c r="T36" s="507">
        <v>2</v>
      </c>
      <c r="U36" s="507">
        <v>2</v>
      </c>
      <c r="V36" s="85">
        <f>SUM(J36:U36)</f>
        <v>24</v>
      </c>
      <c r="W36" s="66">
        <f>+X36-V36</f>
        <v>0</v>
      </c>
      <c r="X36" s="380">
        <v>24</v>
      </c>
    </row>
    <row r="38" spans="1:24" ht="18.75" x14ac:dyDescent="0.3">
      <c r="A38" s="98" t="s">
        <v>81</v>
      </c>
      <c r="B38" s="99"/>
      <c r="C38" s="99"/>
      <c r="D38" s="99"/>
      <c r="E38" s="99"/>
      <c r="F38" s="111"/>
      <c r="G38" s="112"/>
      <c r="H38" s="150"/>
      <c r="I38" s="55"/>
      <c r="V38" s="86"/>
    </row>
    <row r="39" spans="1:24" ht="18.75" x14ac:dyDescent="0.3">
      <c r="A39" s="98" t="s">
        <v>229</v>
      </c>
      <c r="B39" s="99"/>
      <c r="C39" s="99"/>
      <c r="D39" s="99"/>
      <c r="E39" s="99"/>
      <c r="F39" s="111"/>
      <c r="G39" s="112"/>
      <c r="H39" s="150"/>
      <c r="I39" s="55"/>
      <c r="V39" s="86"/>
    </row>
    <row r="40" spans="1:24" ht="18.75" x14ac:dyDescent="0.3">
      <c r="A40" s="138" t="s">
        <v>151</v>
      </c>
      <c r="B40" s="138"/>
      <c r="C40" s="138"/>
      <c r="D40" s="138"/>
      <c r="E40" s="138" t="s">
        <v>149</v>
      </c>
      <c r="F40" s="154" t="s">
        <v>87</v>
      </c>
      <c r="G40" s="155" t="s">
        <v>92</v>
      </c>
      <c r="H40" s="156"/>
      <c r="I40" s="57"/>
      <c r="J40" s="100" t="s">
        <v>240</v>
      </c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345"/>
      <c r="V40" s="84" t="s">
        <v>87</v>
      </c>
      <c r="W40" s="73" t="s">
        <v>92</v>
      </c>
    </row>
    <row r="41" spans="1:24" x14ac:dyDescent="0.25">
      <c r="A41" s="138"/>
      <c r="B41" s="138"/>
      <c r="C41" s="138"/>
      <c r="D41" s="138"/>
      <c r="E41" s="138"/>
      <c r="F41" s="154"/>
      <c r="G41" s="155" t="s">
        <v>84</v>
      </c>
      <c r="H41" s="156"/>
      <c r="I41" s="57"/>
      <c r="J41" s="46" t="s">
        <v>95</v>
      </c>
      <c r="K41" s="46" t="s">
        <v>96</v>
      </c>
      <c r="L41" s="46" t="s">
        <v>97</v>
      </c>
      <c r="M41" s="46" t="s">
        <v>98</v>
      </c>
      <c r="N41" s="46" t="s">
        <v>99</v>
      </c>
      <c r="O41" s="46" t="s">
        <v>100</v>
      </c>
      <c r="P41" s="46" t="s">
        <v>101</v>
      </c>
      <c r="Q41" s="46" t="s">
        <v>102</v>
      </c>
      <c r="R41" s="47" t="s">
        <v>103</v>
      </c>
      <c r="S41" s="46" t="s">
        <v>104</v>
      </c>
      <c r="T41" s="47" t="s">
        <v>105</v>
      </c>
      <c r="U41" s="46" t="s">
        <v>106</v>
      </c>
      <c r="V41" s="84"/>
      <c r="W41" s="66" t="s">
        <v>84</v>
      </c>
    </row>
    <row r="42" spans="1:24" ht="15.75" x14ac:dyDescent="0.25">
      <c r="A42" s="50"/>
      <c r="B42" s="50"/>
      <c r="C42" s="50"/>
      <c r="D42" s="50">
        <v>0</v>
      </c>
      <c r="E42" s="50">
        <v>0</v>
      </c>
      <c r="F42" s="85">
        <f>SUM(A42:E42)</f>
        <v>0</v>
      </c>
      <c r="G42" s="157"/>
      <c r="H42" s="74"/>
      <c r="I42" s="51"/>
      <c r="J42" s="507">
        <v>2</v>
      </c>
      <c r="K42" s="507">
        <v>2</v>
      </c>
      <c r="L42" s="507">
        <v>2</v>
      </c>
      <c r="M42" s="507">
        <v>2</v>
      </c>
      <c r="N42" s="507">
        <v>2</v>
      </c>
      <c r="O42" s="507">
        <v>2</v>
      </c>
      <c r="P42" s="507">
        <v>2</v>
      </c>
      <c r="Q42" s="507">
        <v>2</v>
      </c>
      <c r="R42" s="507">
        <v>2</v>
      </c>
      <c r="S42" s="507">
        <v>2</v>
      </c>
      <c r="T42" s="507">
        <v>0</v>
      </c>
      <c r="U42" s="507">
        <v>0</v>
      </c>
      <c r="V42" s="85">
        <f>SUM(J42:U42)</f>
        <v>20</v>
      </c>
      <c r="W42" s="66">
        <f>+X42-V42</f>
        <v>4</v>
      </c>
      <c r="X42" s="380">
        <v>24</v>
      </c>
    </row>
    <row r="44" spans="1:24" customFormat="1" ht="18.75" x14ac:dyDescent="0.3">
      <c r="A44" s="545" t="s">
        <v>325</v>
      </c>
      <c r="B44" s="546"/>
      <c r="C44" s="546"/>
      <c r="D44" s="546"/>
      <c r="E44" s="546"/>
      <c r="F44" s="111"/>
      <c r="G44" s="112"/>
      <c r="H44" s="150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70"/>
      <c r="W44" s="71"/>
      <c r="X44" s="380"/>
    </row>
    <row r="45" spans="1:24" customFormat="1" ht="18.75" x14ac:dyDescent="0.3">
      <c r="A45" s="138" t="s">
        <v>151</v>
      </c>
      <c r="B45" s="138"/>
      <c r="C45" s="138"/>
      <c r="D45" s="138" t="s">
        <v>326</v>
      </c>
      <c r="E45" s="138"/>
      <c r="F45" s="154" t="s">
        <v>87</v>
      </c>
      <c r="G45" s="155" t="s">
        <v>92</v>
      </c>
      <c r="H45" s="156"/>
      <c r="I45" s="49"/>
      <c r="J45" s="549" t="s">
        <v>322</v>
      </c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3"/>
      <c r="V45" s="84" t="s">
        <v>87</v>
      </c>
      <c r="W45" s="73" t="s">
        <v>92</v>
      </c>
      <c r="X45" s="380"/>
    </row>
    <row r="46" spans="1:24" customFormat="1" x14ac:dyDescent="0.25">
      <c r="A46" s="138"/>
      <c r="B46" s="138"/>
      <c r="C46" s="138"/>
      <c r="D46" s="138"/>
      <c r="E46" s="138"/>
      <c r="F46" s="154"/>
      <c r="G46" s="155" t="s">
        <v>84</v>
      </c>
      <c r="H46" s="156"/>
      <c r="I46" s="49"/>
      <c r="J46" s="46" t="s">
        <v>95</v>
      </c>
      <c r="K46" s="46" t="s">
        <v>96</v>
      </c>
      <c r="L46" s="46" t="s">
        <v>97</v>
      </c>
      <c r="M46" s="46" t="s">
        <v>98</v>
      </c>
      <c r="N46" s="46" t="s">
        <v>99</v>
      </c>
      <c r="O46" s="46" t="s">
        <v>100</v>
      </c>
      <c r="P46" s="46" t="s">
        <v>101</v>
      </c>
      <c r="Q46" s="46" t="s">
        <v>102</v>
      </c>
      <c r="R46" s="47" t="s">
        <v>103</v>
      </c>
      <c r="S46" s="46" t="s">
        <v>104</v>
      </c>
      <c r="T46" s="47" t="s">
        <v>105</v>
      </c>
      <c r="U46" s="46" t="s">
        <v>106</v>
      </c>
      <c r="V46" s="84"/>
      <c r="W46" s="66" t="s">
        <v>84</v>
      </c>
      <c r="X46" s="380"/>
    </row>
    <row r="47" spans="1:24" customFormat="1" ht="15.75" x14ac:dyDescent="0.25">
      <c r="A47" s="50"/>
      <c r="B47" s="50">
        <v>0</v>
      </c>
      <c r="C47" s="50"/>
      <c r="D47" s="50">
        <v>0</v>
      </c>
      <c r="E47" s="50"/>
      <c r="F47" s="85"/>
      <c r="G47" s="157"/>
      <c r="H47" s="74"/>
      <c r="I47" s="49"/>
      <c r="J47" s="507">
        <v>0</v>
      </c>
      <c r="K47" s="507">
        <v>0</v>
      </c>
      <c r="L47" s="507">
        <v>0</v>
      </c>
      <c r="M47" s="507">
        <v>0</v>
      </c>
      <c r="N47" s="507">
        <v>0</v>
      </c>
      <c r="O47" s="507">
        <v>0</v>
      </c>
      <c r="P47" s="507">
        <v>0</v>
      </c>
      <c r="Q47" s="507">
        <v>0</v>
      </c>
      <c r="R47" s="507">
        <v>0</v>
      </c>
      <c r="S47" s="507">
        <v>0</v>
      </c>
      <c r="T47" s="507">
        <v>0</v>
      </c>
      <c r="U47" s="507">
        <v>0</v>
      </c>
      <c r="V47" s="85">
        <f>SUM(J47:U47)</f>
        <v>0</v>
      </c>
      <c r="W47" s="66">
        <f>+X47-V47</f>
        <v>24</v>
      </c>
      <c r="X47" s="380">
        <v>24</v>
      </c>
    </row>
  </sheetData>
  <mergeCells count="2">
    <mergeCell ref="A44:E44"/>
    <mergeCell ref="J45:U45"/>
  </mergeCells>
  <pageMargins left="0.7" right="0.7" top="0.75" bottom="0.75" header="0.3" footer="0.3"/>
  <pageSetup paperSize="9" orientation="portrait" verticalDpi="0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6"/>
  <dimension ref="A2:T29"/>
  <sheetViews>
    <sheetView workbookViewId="0">
      <selection activeCell="K21" sqref="K21"/>
    </sheetView>
  </sheetViews>
  <sheetFormatPr baseColWidth="10" defaultRowHeight="15" x14ac:dyDescent="0.25"/>
  <cols>
    <col min="1" max="1" width="11" customWidth="1"/>
    <col min="3" max="3" width="13.140625" bestFit="1" customWidth="1"/>
    <col min="4" max="4" width="10.85546875" bestFit="1" customWidth="1"/>
    <col min="5" max="5" width="11.140625" bestFit="1" customWidth="1"/>
    <col min="6" max="6" width="3.28515625" customWidth="1"/>
    <col min="7" max="7" width="8.42578125" bestFit="1" customWidth="1"/>
    <col min="8" max="8" width="10.28515625" bestFit="1" customWidth="1"/>
    <col min="9" max="9" width="9.140625" bestFit="1" customWidth="1"/>
    <col min="10" max="10" width="7.42578125" bestFit="1" customWidth="1"/>
    <col min="11" max="11" width="8.140625" bestFit="1" customWidth="1"/>
    <col min="12" max="12" width="8" bestFit="1" customWidth="1"/>
    <col min="13" max="13" width="7.42578125" bestFit="1" customWidth="1"/>
    <col min="14" max="14" width="10" bestFit="1" customWidth="1"/>
    <col min="15" max="15" width="9.7109375" customWidth="1"/>
    <col min="16" max="16" width="10.7109375" bestFit="1" customWidth="1"/>
    <col min="17" max="17" width="8.5703125" customWidth="1"/>
    <col min="18" max="18" width="12.140625" bestFit="1" customWidth="1"/>
    <col min="20" max="20" width="11.42578125" style="33"/>
  </cols>
  <sheetData>
    <row r="2" spans="1:20" s="4" customFormat="1" ht="18.75" x14ac:dyDescent="0.3">
      <c r="A2" s="578"/>
      <c r="B2" s="578"/>
      <c r="C2" s="578"/>
      <c r="D2" s="578"/>
      <c r="E2" s="578"/>
      <c r="F2" s="39"/>
      <c r="T2" s="30"/>
    </row>
    <row r="3" spans="1:20" s="4" customFormat="1" ht="18.75" x14ac:dyDescent="0.3">
      <c r="A3" s="544" t="s">
        <v>81</v>
      </c>
      <c r="B3" s="544"/>
      <c r="C3" s="544"/>
      <c r="D3" s="544"/>
      <c r="E3" s="544"/>
      <c r="F3" s="1"/>
      <c r="T3" s="30"/>
    </row>
    <row r="4" spans="1:20" s="12" customFormat="1" ht="18.75" x14ac:dyDescent="0.3">
      <c r="A4" s="544" t="s">
        <v>68</v>
      </c>
      <c r="B4" s="544"/>
      <c r="C4" s="544"/>
      <c r="D4" s="544"/>
      <c r="E4" s="544"/>
      <c r="F4" s="1"/>
      <c r="G4" s="544" t="s">
        <v>107</v>
      </c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27" t="s">
        <v>87</v>
      </c>
      <c r="T4" s="31" t="s">
        <v>92</v>
      </c>
    </row>
    <row r="5" spans="1:20" x14ac:dyDescent="0.25">
      <c r="A5" s="5" t="s">
        <v>69</v>
      </c>
      <c r="B5" s="5" t="s">
        <v>70</v>
      </c>
      <c r="C5" s="5" t="s">
        <v>70</v>
      </c>
      <c r="D5" s="5" t="s">
        <v>69</v>
      </c>
      <c r="E5" s="6" t="s">
        <v>75</v>
      </c>
      <c r="F5" s="22"/>
      <c r="G5" s="6" t="s">
        <v>95</v>
      </c>
      <c r="H5" s="6" t="s">
        <v>96</v>
      </c>
      <c r="I5" s="6" t="s">
        <v>97</v>
      </c>
      <c r="J5" s="6" t="s">
        <v>98</v>
      </c>
      <c r="K5" s="6" t="s">
        <v>99</v>
      </c>
      <c r="L5" s="6" t="s">
        <v>100</v>
      </c>
      <c r="M5" s="6" t="s">
        <v>101</v>
      </c>
      <c r="N5" s="6" t="s">
        <v>102</v>
      </c>
      <c r="O5" s="21" t="s">
        <v>103</v>
      </c>
      <c r="P5" s="6" t="s">
        <v>104</v>
      </c>
      <c r="Q5" s="21" t="s">
        <v>105</v>
      </c>
      <c r="R5" s="6" t="s">
        <v>106</v>
      </c>
      <c r="S5" s="3"/>
      <c r="T5" s="32" t="s">
        <v>84</v>
      </c>
    </row>
    <row r="6" spans="1:20" x14ac:dyDescent="0.25">
      <c r="A6" s="5" t="s">
        <v>71</v>
      </c>
      <c r="B6" s="5" t="s">
        <v>72</v>
      </c>
      <c r="C6" s="5" t="s">
        <v>73</v>
      </c>
      <c r="D6" s="5" t="s">
        <v>74</v>
      </c>
      <c r="E6" s="6" t="s">
        <v>76</v>
      </c>
      <c r="F6" s="2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2"/>
    </row>
    <row r="7" spans="1:20" s="11" customFormat="1" ht="15.75" x14ac:dyDescent="0.25">
      <c r="A7" s="15">
        <v>0</v>
      </c>
      <c r="B7" s="15">
        <v>0</v>
      </c>
      <c r="C7" s="15">
        <v>0</v>
      </c>
      <c r="D7" s="15">
        <v>0</v>
      </c>
      <c r="E7" s="15">
        <f>SUM(A7:D7)</f>
        <v>0</v>
      </c>
      <c r="F7" s="10"/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f>SUM(G7:R7)</f>
        <v>0</v>
      </c>
      <c r="T7" s="29">
        <v>0</v>
      </c>
    </row>
    <row r="8" spans="1:20" x14ac:dyDescent="0.25">
      <c r="A8" s="7"/>
      <c r="B8" s="7"/>
      <c r="C8" s="7"/>
      <c r="D8" s="7"/>
      <c r="E8" s="7"/>
      <c r="F8" s="7"/>
    </row>
    <row r="9" spans="1:20" s="12" customFormat="1" ht="18.75" x14ac:dyDescent="0.3">
      <c r="A9" s="577" t="s">
        <v>81</v>
      </c>
      <c r="B9" s="577"/>
      <c r="C9" s="577"/>
      <c r="D9" s="577"/>
      <c r="E9" s="577"/>
      <c r="F9" s="23"/>
      <c r="T9" s="34"/>
    </row>
    <row r="10" spans="1:20" s="12" customFormat="1" ht="18.75" x14ac:dyDescent="0.3">
      <c r="A10" s="577" t="s">
        <v>82</v>
      </c>
      <c r="B10" s="577"/>
      <c r="C10" s="577"/>
      <c r="D10" s="577"/>
      <c r="E10" s="577"/>
      <c r="F10" s="23"/>
      <c r="T10" s="34"/>
    </row>
    <row r="11" spans="1:20" ht="18.75" x14ac:dyDescent="0.3">
      <c r="A11" s="8" t="s">
        <v>77</v>
      </c>
      <c r="B11" s="8" t="s">
        <v>78</v>
      </c>
      <c r="C11" s="8" t="s">
        <v>79</v>
      </c>
      <c r="D11" s="9"/>
      <c r="E11" s="14" t="s">
        <v>83</v>
      </c>
      <c r="F11" s="24"/>
      <c r="G11" s="544" t="s">
        <v>108</v>
      </c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3" t="s">
        <v>87</v>
      </c>
      <c r="T11" s="32" t="s">
        <v>92</v>
      </c>
    </row>
    <row r="12" spans="1:20" x14ac:dyDescent="0.25">
      <c r="A12" s="8"/>
      <c r="B12" s="8"/>
      <c r="C12" s="13" t="s">
        <v>80</v>
      </c>
      <c r="D12" s="9" t="s">
        <v>67</v>
      </c>
      <c r="E12" s="2" t="s">
        <v>84</v>
      </c>
      <c r="F12" s="25"/>
      <c r="G12" s="6" t="s">
        <v>95</v>
      </c>
      <c r="H12" s="6" t="s">
        <v>96</v>
      </c>
      <c r="I12" s="6" t="s">
        <v>97</v>
      </c>
      <c r="J12" s="6" t="s">
        <v>98</v>
      </c>
      <c r="K12" s="6" t="s">
        <v>99</v>
      </c>
      <c r="L12" s="6" t="s">
        <v>100</v>
      </c>
      <c r="M12" s="6" t="s">
        <v>101</v>
      </c>
      <c r="N12" s="6" t="s">
        <v>102</v>
      </c>
      <c r="O12" s="21" t="s">
        <v>103</v>
      </c>
      <c r="P12" s="6" t="s">
        <v>104</v>
      </c>
      <c r="Q12" s="21" t="s">
        <v>105</v>
      </c>
      <c r="R12" s="6" t="s">
        <v>106</v>
      </c>
      <c r="S12" s="3"/>
      <c r="T12" s="32" t="s">
        <v>84</v>
      </c>
    </row>
    <row r="13" spans="1:20" s="11" customFormat="1" ht="15.75" x14ac:dyDescent="0.25">
      <c r="A13" s="15">
        <v>0</v>
      </c>
      <c r="B13" s="15">
        <v>0</v>
      </c>
      <c r="C13" s="15">
        <v>0</v>
      </c>
      <c r="D13" s="15">
        <f>SUM(A13:C13)</f>
        <v>0</v>
      </c>
      <c r="E13" s="15">
        <v>0</v>
      </c>
      <c r="F13" s="10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28">
        <f>SUM(G13:R13)</f>
        <v>0</v>
      </c>
      <c r="T13" s="29">
        <v>0</v>
      </c>
    </row>
    <row r="15" spans="1:20" ht="18.75" x14ac:dyDescent="0.3">
      <c r="A15" s="577" t="s">
        <v>81</v>
      </c>
      <c r="B15" s="577"/>
      <c r="C15" s="577"/>
      <c r="D15" s="577"/>
      <c r="E15" s="577"/>
      <c r="F15" s="23"/>
    </row>
    <row r="16" spans="1:20" ht="18.75" x14ac:dyDescent="0.3">
      <c r="A16" s="577" t="s">
        <v>91</v>
      </c>
      <c r="B16" s="577"/>
      <c r="C16" s="577"/>
      <c r="D16" s="577"/>
      <c r="E16" s="577"/>
      <c r="F16" s="23"/>
    </row>
    <row r="17" spans="1:20" ht="18.75" x14ac:dyDescent="0.3">
      <c r="A17" s="2" t="s">
        <v>85</v>
      </c>
      <c r="B17" s="2" t="s">
        <v>86</v>
      </c>
      <c r="C17" s="2"/>
      <c r="D17" s="2" t="s">
        <v>87</v>
      </c>
      <c r="E17" s="2" t="s">
        <v>92</v>
      </c>
      <c r="F17" s="25"/>
      <c r="G17" s="544" t="s">
        <v>109</v>
      </c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3" t="s">
        <v>87</v>
      </c>
      <c r="T17" s="35" t="s">
        <v>92</v>
      </c>
    </row>
    <row r="18" spans="1:20" x14ac:dyDescent="0.25">
      <c r="A18" s="2" t="s">
        <v>88</v>
      </c>
      <c r="B18" s="2" t="s">
        <v>89</v>
      </c>
      <c r="C18" s="2" t="s">
        <v>90</v>
      </c>
      <c r="D18" s="2"/>
      <c r="E18" s="2" t="s">
        <v>84</v>
      </c>
      <c r="F18" s="25"/>
      <c r="G18" s="6" t="s">
        <v>95</v>
      </c>
      <c r="H18" s="6" t="s">
        <v>96</v>
      </c>
      <c r="I18" s="6" t="s">
        <v>97</v>
      </c>
      <c r="J18" s="6" t="s">
        <v>98</v>
      </c>
      <c r="K18" s="6" t="s">
        <v>99</v>
      </c>
      <c r="L18" s="6" t="s">
        <v>100</v>
      </c>
      <c r="M18" s="6" t="s">
        <v>101</v>
      </c>
      <c r="N18" s="6" t="s">
        <v>102</v>
      </c>
      <c r="O18" s="21" t="s">
        <v>103</v>
      </c>
      <c r="P18" s="6" t="s">
        <v>104</v>
      </c>
      <c r="Q18" s="21" t="s">
        <v>105</v>
      </c>
      <c r="R18" s="6" t="s">
        <v>106</v>
      </c>
      <c r="S18" s="3"/>
      <c r="T18" s="32" t="s">
        <v>84</v>
      </c>
    </row>
    <row r="19" spans="1:20" s="16" customFormat="1" ht="15.75" x14ac:dyDescent="0.25">
      <c r="A19" s="15">
        <v>0</v>
      </c>
      <c r="B19" s="15">
        <v>0</v>
      </c>
      <c r="C19" s="15">
        <v>0</v>
      </c>
      <c r="D19" s="15">
        <f>SUM(A19:C19)</f>
        <v>0</v>
      </c>
      <c r="E19" s="15">
        <v>0</v>
      </c>
      <c r="F19" s="10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28">
        <f>SUM(G19:R19)</f>
        <v>0</v>
      </c>
      <c r="T19" s="29">
        <v>0</v>
      </c>
    </row>
    <row r="21" spans="1:20" ht="18.75" x14ac:dyDescent="0.3">
      <c r="A21" s="577" t="s">
        <v>81</v>
      </c>
      <c r="B21" s="577"/>
      <c r="C21" s="577"/>
      <c r="D21" s="577"/>
      <c r="E21" s="577"/>
      <c r="F21" s="23"/>
    </row>
    <row r="22" spans="1:20" ht="18.75" x14ac:dyDescent="0.3">
      <c r="A22" s="577" t="s">
        <v>93</v>
      </c>
      <c r="B22" s="577"/>
      <c r="C22" s="577"/>
      <c r="D22" s="577"/>
      <c r="E22" s="577"/>
      <c r="F22" s="23"/>
    </row>
    <row r="23" spans="1:20" ht="18.75" x14ac:dyDescent="0.3">
      <c r="A23" s="2"/>
      <c r="B23" s="2" t="s">
        <v>86</v>
      </c>
      <c r="C23" s="2"/>
      <c r="D23" s="2" t="s">
        <v>87</v>
      </c>
      <c r="E23" s="2" t="s">
        <v>92</v>
      </c>
      <c r="F23" s="25"/>
      <c r="G23" s="544" t="s">
        <v>110</v>
      </c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3" t="s">
        <v>87</v>
      </c>
      <c r="T23" s="35" t="s">
        <v>92</v>
      </c>
    </row>
    <row r="24" spans="1:20" x14ac:dyDescent="0.25">
      <c r="A24" s="2"/>
      <c r="B24" s="2" t="s">
        <v>89</v>
      </c>
      <c r="C24" s="2"/>
      <c r="D24" s="2"/>
      <c r="E24" s="2" t="s">
        <v>84</v>
      </c>
      <c r="F24" s="25"/>
      <c r="G24" s="6" t="s">
        <v>95</v>
      </c>
      <c r="H24" s="6" t="s">
        <v>96</v>
      </c>
      <c r="I24" s="6" t="s">
        <v>97</v>
      </c>
      <c r="J24" s="6" t="s">
        <v>98</v>
      </c>
      <c r="K24" s="6" t="s">
        <v>99</v>
      </c>
      <c r="L24" s="6" t="s">
        <v>100</v>
      </c>
      <c r="M24" s="6" t="s">
        <v>101</v>
      </c>
      <c r="N24" s="6" t="s">
        <v>102</v>
      </c>
      <c r="O24" s="21" t="s">
        <v>103</v>
      </c>
      <c r="P24" s="6" t="s">
        <v>104</v>
      </c>
      <c r="Q24" s="21" t="s">
        <v>105</v>
      </c>
      <c r="R24" s="6" t="s">
        <v>106</v>
      </c>
      <c r="S24" s="3"/>
      <c r="T24" s="32" t="s">
        <v>84</v>
      </c>
    </row>
    <row r="25" spans="1:20" ht="15.75" x14ac:dyDescent="0.25">
      <c r="A25" s="15">
        <v>0</v>
      </c>
      <c r="B25" s="15">
        <v>0</v>
      </c>
      <c r="C25" s="15">
        <v>0</v>
      </c>
      <c r="D25" s="15">
        <f>SUM(A25:C25)</f>
        <v>0</v>
      </c>
      <c r="E25" s="15">
        <v>0</v>
      </c>
      <c r="F25" s="10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15">
        <f>SUM(G25:R25)</f>
        <v>0</v>
      </c>
      <c r="T25" s="32">
        <v>0</v>
      </c>
    </row>
    <row r="26" spans="1:20" ht="15.75" thickBot="1" x14ac:dyDescent="0.3"/>
    <row r="27" spans="1:20" ht="19.5" thickBot="1" x14ac:dyDescent="0.35">
      <c r="A27" s="36" t="s">
        <v>94</v>
      </c>
      <c r="B27" s="19"/>
      <c r="C27" s="19"/>
      <c r="D27" s="19"/>
      <c r="E27" s="20">
        <f>+E13+E19+E25</f>
        <v>0</v>
      </c>
      <c r="F27" s="26"/>
    </row>
    <row r="29" spans="1:20" ht="18.75" x14ac:dyDescent="0.3">
      <c r="A29" s="37" t="s">
        <v>111</v>
      </c>
      <c r="B29" s="17"/>
      <c r="C29" s="17"/>
      <c r="D29" s="17"/>
      <c r="E29" s="18">
        <f>+T7+T13+T19+T25</f>
        <v>0</v>
      </c>
    </row>
  </sheetData>
  <mergeCells count="13">
    <mergeCell ref="A10:E10"/>
    <mergeCell ref="A2:E2"/>
    <mergeCell ref="A3:E3"/>
    <mergeCell ref="A4:E4"/>
    <mergeCell ref="G4:R4"/>
    <mergeCell ref="A9:E9"/>
    <mergeCell ref="G23:R23"/>
    <mergeCell ref="G11:R11"/>
    <mergeCell ref="A15:E15"/>
    <mergeCell ref="A16:E16"/>
    <mergeCell ref="G17:R17"/>
    <mergeCell ref="A21:E21"/>
    <mergeCell ref="A22:E22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/>
  <dimension ref="A2:T29"/>
  <sheetViews>
    <sheetView workbookViewId="0">
      <selection activeCell="H21" sqref="H21"/>
    </sheetView>
  </sheetViews>
  <sheetFormatPr baseColWidth="10" defaultRowHeight="15" x14ac:dyDescent="0.25"/>
  <cols>
    <col min="1" max="1" width="11" customWidth="1"/>
    <col min="3" max="3" width="13.140625" bestFit="1" customWidth="1"/>
    <col min="4" max="4" width="10.85546875" bestFit="1" customWidth="1"/>
    <col min="5" max="5" width="11.140625" bestFit="1" customWidth="1"/>
    <col min="6" max="6" width="3.28515625" customWidth="1"/>
    <col min="7" max="7" width="8.42578125" bestFit="1" customWidth="1"/>
    <col min="8" max="8" width="10.28515625" bestFit="1" customWidth="1"/>
    <col min="9" max="9" width="9.140625" bestFit="1" customWidth="1"/>
    <col min="10" max="10" width="7.42578125" bestFit="1" customWidth="1"/>
    <col min="11" max="11" width="8.140625" bestFit="1" customWidth="1"/>
    <col min="12" max="12" width="8" bestFit="1" customWidth="1"/>
    <col min="13" max="13" width="7.42578125" bestFit="1" customWidth="1"/>
    <col min="14" max="14" width="10" bestFit="1" customWidth="1"/>
    <col min="15" max="15" width="9.7109375" customWidth="1"/>
    <col min="16" max="16" width="10.7109375" bestFit="1" customWidth="1"/>
    <col min="17" max="17" width="8.5703125" customWidth="1"/>
    <col min="18" max="18" width="12.140625" bestFit="1" customWidth="1"/>
    <col min="20" max="20" width="11.42578125" style="33"/>
  </cols>
  <sheetData>
    <row r="2" spans="1:20" s="4" customFormat="1" ht="18.75" x14ac:dyDescent="0.3">
      <c r="A2" s="578"/>
      <c r="B2" s="578"/>
      <c r="C2" s="578"/>
      <c r="D2" s="578"/>
      <c r="E2" s="578"/>
      <c r="F2" s="39"/>
      <c r="T2" s="30"/>
    </row>
    <row r="3" spans="1:20" s="4" customFormat="1" ht="18.75" x14ac:dyDescent="0.3">
      <c r="A3" s="544" t="s">
        <v>81</v>
      </c>
      <c r="B3" s="544"/>
      <c r="C3" s="544"/>
      <c r="D3" s="544"/>
      <c r="E3" s="544"/>
      <c r="F3" s="1"/>
      <c r="T3" s="30"/>
    </row>
    <row r="4" spans="1:20" s="12" customFormat="1" ht="18.75" x14ac:dyDescent="0.3">
      <c r="A4" s="544" t="s">
        <v>68</v>
      </c>
      <c r="B4" s="544"/>
      <c r="C4" s="544"/>
      <c r="D4" s="544"/>
      <c r="E4" s="544"/>
      <c r="F4" s="1"/>
      <c r="G4" s="544" t="s">
        <v>107</v>
      </c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27" t="s">
        <v>87</v>
      </c>
      <c r="T4" s="31" t="s">
        <v>92</v>
      </c>
    </row>
    <row r="5" spans="1:20" x14ac:dyDescent="0.25">
      <c r="A5" s="5" t="s">
        <v>69</v>
      </c>
      <c r="B5" s="5" t="s">
        <v>70</v>
      </c>
      <c r="C5" s="5" t="s">
        <v>70</v>
      </c>
      <c r="D5" s="5" t="s">
        <v>69</v>
      </c>
      <c r="E5" s="6" t="s">
        <v>75</v>
      </c>
      <c r="F5" s="22"/>
      <c r="G5" s="6" t="s">
        <v>95</v>
      </c>
      <c r="H5" s="6" t="s">
        <v>96</v>
      </c>
      <c r="I5" s="6" t="s">
        <v>97</v>
      </c>
      <c r="J5" s="6" t="s">
        <v>98</v>
      </c>
      <c r="K5" s="6" t="s">
        <v>99</v>
      </c>
      <c r="L5" s="6" t="s">
        <v>100</v>
      </c>
      <c r="M5" s="6" t="s">
        <v>101</v>
      </c>
      <c r="N5" s="6" t="s">
        <v>102</v>
      </c>
      <c r="O5" s="21" t="s">
        <v>103</v>
      </c>
      <c r="P5" s="6" t="s">
        <v>104</v>
      </c>
      <c r="Q5" s="21" t="s">
        <v>105</v>
      </c>
      <c r="R5" s="6" t="s">
        <v>106</v>
      </c>
      <c r="S5" s="3"/>
      <c r="T5" s="32" t="s">
        <v>84</v>
      </c>
    </row>
    <row r="6" spans="1:20" x14ac:dyDescent="0.25">
      <c r="A6" s="5" t="s">
        <v>71</v>
      </c>
      <c r="B6" s="5" t="s">
        <v>72</v>
      </c>
      <c r="C6" s="5" t="s">
        <v>73</v>
      </c>
      <c r="D6" s="5" t="s">
        <v>74</v>
      </c>
      <c r="E6" s="6" t="s">
        <v>76</v>
      </c>
      <c r="F6" s="2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2"/>
    </row>
    <row r="7" spans="1:20" s="11" customFormat="1" ht="15.75" x14ac:dyDescent="0.25">
      <c r="A7" s="15">
        <v>0</v>
      </c>
      <c r="B7" s="15">
        <v>0</v>
      </c>
      <c r="C7" s="15">
        <v>0</v>
      </c>
      <c r="D7" s="15">
        <v>0</v>
      </c>
      <c r="E7" s="15">
        <f>SUM(A7:D7)</f>
        <v>0</v>
      </c>
      <c r="F7" s="10"/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f>SUM(G7:R7)</f>
        <v>0</v>
      </c>
      <c r="T7" s="29">
        <v>0</v>
      </c>
    </row>
    <row r="8" spans="1:20" x14ac:dyDescent="0.25">
      <c r="A8" s="7"/>
      <c r="B8" s="7"/>
      <c r="C8" s="7"/>
      <c r="D8" s="7"/>
      <c r="E8" s="7"/>
      <c r="F8" s="7"/>
    </row>
    <row r="9" spans="1:20" s="12" customFormat="1" ht="18.75" x14ac:dyDescent="0.3">
      <c r="A9" s="577" t="s">
        <v>81</v>
      </c>
      <c r="B9" s="577"/>
      <c r="C9" s="577"/>
      <c r="D9" s="577"/>
      <c r="E9" s="577"/>
      <c r="F9" s="23"/>
      <c r="T9" s="34"/>
    </row>
    <row r="10" spans="1:20" s="12" customFormat="1" ht="18.75" x14ac:dyDescent="0.3">
      <c r="A10" s="577" t="s">
        <v>82</v>
      </c>
      <c r="B10" s="577"/>
      <c r="C10" s="577"/>
      <c r="D10" s="577"/>
      <c r="E10" s="577"/>
      <c r="F10" s="23"/>
      <c r="T10" s="34"/>
    </row>
    <row r="11" spans="1:20" ht="18.75" x14ac:dyDescent="0.3">
      <c r="A11" s="8" t="s">
        <v>77</v>
      </c>
      <c r="B11" s="8" t="s">
        <v>78</v>
      </c>
      <c r="C11" s="8" t="s">
        <v>79</v>
      </c>
      <c r="D11" s="9"/>
      <c r="E11" s="14" t="s">
        <v>83</v>
      </c>
      <c r="F11" s="24"/>
      <c r="G11" s="544" t="s">
        <v>108</v>
      </c>
      <c r="H11" s="544"/>
      <c r="I11" s="544"/>
      <c r="J11" s="544"/>
      <c r="K11" s="544"/>
      <c r="L11" s="544"/>
      <c r="M11" s="544"/>
      <c r="N11" s="544"/>
      <c r="O11" s="544"/>
      <c r="P11" s="544"/>
      <c r="Q11" s="544"/>
      <c r="R11" s="544"/>
      <c r="S11" s="3" t="s">
        <v>87</v>
      </c>
      <c r="T11" s="32" t="s">
        <v>92</v>
      </c>
    </row>
    <row r="12" spans="1:20" x14ac:dyDescent="0.25">
      <c r="A12" s="8"/>
      <c r="B12" s="8"/>
      <c r="C12" s="13" t="s">
        <v>80</v>
      </c>
      <c r="D12" s="9" t="s">
        <v>67</v>
      </c>
      <c r="E12" s="2" t="s">
        <v>84</v>
      </c>
      <c r="F12" s="25"/>
      <c r="G12" s="6" t="s">
        <v>95</v>
      </c>
      <c r="H12" s="6" t="s">
        <v>96</v>
      </c>
      <c r="I12" s="6" t="s">
        <v>97</v>
      </c>
      <c r="J12" s="6" t="s">
        <v>98</v>
      </c>
      <c r="K12" s="6" t="s">
        <v>99</v>
      </c>
      <c r="L12" s="6" t="s">
        <v>100</v>
      </c>
      <c r="M12" s="6" t="s">
        <v>101</v>
      </c>
      <c r="N12" s="6" t="s">
        <v>102</v>
      </c>
      <c r="O12" s="21" t="s">
        <v>103</v>
      </c>
      <c r="P12" s="6" t="s">
        <v>104</v>
      </c>
      <c r="Q12" s="21" t="s">
        <v>105</v>
      </c>
      <c r="R12" s="6" t="s">
        <v>106</v>
      </c>
      <c r="S12" s="3"/>
      <c r="T12" s="32" t="s">
        <v>84</v>
      </c>
    </row>
    <row r="13" spans="1:20" s="11" customFormat="1" ht="15.75" x14ac:dyDescent="0.25">
      <c r="A13" s="15">
        <v>0</v>
      </c>
      <c r="B13" s="15">
        <v>0</v>
      </c>
      <c r="C13" s="15">
        <v>0</v>
      </c>
      <c r="D13" s="15">
        <f>SUM(A13:C13)</f>
        <v>0</v>
      </c>
      <c r="E13" s="15">
        <v>0</v>
      </c>
      <c r="F13" s="10"/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28">
        <f>SUM(G13:R13)</f>
        <v>0</v>
      </c>
      <c r="T13" s="29">
        <v>0</v>
      </c>
    </row>
    <row r="15" spans="1:20" ht="18.75" x14ac:dyDescent="0.3">
      <c r="A15" s="577" t="s">
        <v>81</v>
      </c>
      <c r="B15" s="577"/>
      <c r="C15" s="577"/>
      <c r="D15" s="577"/>
      <c r="E15" s="577"/>
      <c r="F15" s="23"/>
    </row>
    <row r="16" spans="1:20" ht="18.75" x14ac:dyDescent="0.3">
      <c r="A16" s="577" t="s">
        <v>91</v>
      </c>
      <c r="B16" s="577"/>
      <c r="C16" s="577"/>
      <c r="D16" s="577"/>
      <c r="E16" s="577"/>
      <c r="F16" s="23"/>
    </row>
    <row r="17" spans="1:20" ht="18.75" x14ac:dyDescent="0.3">
      <c r="A17" s="2" t="s">
        <v>85</v>
      </c>
      <c r="B17" s="2" t="s">
        <v>86</v>
      </c>
      <c r="C17" s="2"/>
      <c r="D17" s="2" t="s">
        <v>87</v>
      </c>
      <c r="E17" s="2" t="s">
        <v>92</v>
      </c>
      <c r="F17" s="25"/>
      <c r="G17" s="544" t="s">
        <v>109</v>
      </c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3" t="s">
        <v>87</v>
      </c>
      <c r="T17" s="35" t="s">
        <v>92</v>
      </c>
    </row>
    <row r="18" spans="1:20" x14ac:dyDescent="0.25">
      <c r="A18" s="2" t="s">
        <v>88</v>
      </c>
      <c r="B18" s="2" t="s">
        <v>89</v>
      </c>
      <c r="C18" s="2" t="s">
        <v>90</v>
      </c>
      <c r="D18" s="2"/>
      <c r="E18" s="2" t="s">
        <v>84</v>
      </c>
      <c r="F18" s="25"/>
      <c r="G18" s="6" t="s">
        <v>95</v>
      </c>
      <c r="H18" s="6" t="s">
        <v>96</v>
      </c>
      <c r="I18" s="6" t="s">
        <v>97</v>
      </c>
      <c r="J18" s="6" t="s">
        <v>98</v>
      </c>
      <c r="K18" s="6" t="s">
        <v>99</v>
      </c>
      <c r="L18" s="6" t="s">
        <v>100</v>
      </c>
      <c r="M18" s="6" t="s">
        <v>101</v>
      </c>
      <c r="N18" s="6" t="s">
        <v>102</v>
      </c>
      <c r="O18" s="21" t="s">
        <v>103</v>
      </c>
      <c r="P18" s="6" t="s">
        <v>104</v>
      </c>
      <c r="Q18" s="21" t="s">
        <v>105</v>
      </c>
      <c r="R18" s="6" t="s">
        <v>106</v>
      </c>
      <c r="S18" s="3"/>
      <c r="T18" s="32" t="s">
        <v>84</v>
      </c>
    </row>
    <row r="19" spans="1:20" s="16" customFormat="1" ht="15.75" x14ac:dyDescent="0.25">
      <c r="A19" s="15">
        <v>0</v>
      </c>
      <c r="B19" s="15">
        <v>0</v>
      </c>
      <c r="C19" s="15">
        <v>0</v>
      </c>
      <c r="D19" s="15">
        <f>SUM(A19:C19)</f>
        <v>0</v>
      </c>
      <c r="E19" s="15">
        <v>0</v>
      </c>
      <c r="F19" s="10"/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28">
        <f>SUM(G19:R19)</f>
        <v>0</v>
      </c>
      <c r="T19" s="29">
        <v>0</v>
      </c>
    </row>
    <row r="21" spans="1:20" ht="18.75" x14ac:dyDescent="0.3">
      <c r="A21" s="577" t="s">
        <v>81</v>
      </c>
      <c r="B21" s="577"/>
      <c r="C21" s="577"/>
      <c r="D21" s="577"/>
      <c r="E21" s="577"/>
      <c r="F21" s="23"/>
    </row>
    <row r="22" spans="1:20" ht="18.75" x14ac:dyDescent="0.3">
      <c r="A22" s="577" t="s">
        <v>93</v>
      </c>
      <c r="B22" s="577"/>
      <c r="C22" s="577"/>
      <c r="D22" s="577"/>
      <c r="E22" s="577"/>
      <c r="F22" s="23"/>
    </row>
    <row r="23" spans="1:20" ht="18.75" x14ac:dyDescent="0.3">
      <c r="A23" s="2"/>
      <c r="B23" s="2" t="s">
        <v>86</v>
      </c>
      <c r="C23" s="2"/>
      <c r="D23" s="2" t="s">
        <v>87</v>
      </c>
      <c r="E23" s="2" t="s">
        <v>92</v>
      </c>
      <c r="F23" s="25"/>
      <c r="G23" s="544" t="s">
        <v>110</v>
      </c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3" t="s">
        <v>87</v>
      </c>
      <c r="T23" s="35" t="s">
        <v>92</v>
      </c>
    </row>
    <row r="24" spans="1:20" x14ac:dyDescent="0.25">
      <c r="A24" s="2"/>
      <c r="B24" s="2" t="s">
        <v>89</v>
      </c>
      <c r="C24" s="2"/>
      <c r="D24" s="2"/>
      <c r="E24" s="2" t="s">
        <v>84</v>
      </c>
      <c r="F24" s="25"/>
      <c r="G24" s="6" t="s">
        <v>95</v>
      </c>
      <c r="H24" s="6" t="s">
        <v>96</v>
      </c>
      <c r="I24" s="6" t="s">
        <v>97</v>
      </c>
      <c r="J24" s="6" t="s">
        <v>98</v>
      </c>
      <c r="K24" s="6" t="s">
        <v>99</v>
      </c>
      <c r="L24" s="6" t="s">
        <v>100</v>
      </c>
      <c r="M24" s="6" t="s">
        <v>101</v>
      </c>
      <c r="N24" s="6" t="s">
        <v>102</v>
      </c>
      <c r="O24" s="21" t="s">
        <v>103</v>
      </c>
      <c r="P24" s="6" t="s">
        <v>104</v>
      </c>
      <c r="Q24" s="21" t="s">
        <v>105</v>
      </c>
      <c r="R24" s="6" t="s">
        <v>106</v>
      </c>
      <c r="S24" s="3"/>
      <c r="T24" s="32" t="s">
        <v>84</v>
      </c>
    </row>
    <row r="25" spans="1:20" ht="15.75" x14ac:dyDescent="0.25">
      <c r="A25" s="15">
        <v>0</v>
      </c>
      <c r="B25" s="15">
        <v>0</v>
      </c>
      <c r="C25" s="15">
        <v>0</v>
      </c>
      <c r="D25" s="15">
        <f>SUM(A25:C25)</f>
        <v>0</v>
      </c>
      <c r="E25" s="15">
        <v>0</v>
      </c>
      <c r="F25" s="10"/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15">
        <f>SUM(G25:R25)</f>
        <v>0</v>
      </c>
      <c r="T25" s="32">
        <v>0</v>
      </c>
    </row>
    <row r="26" spans="1:20" ht="15.75" thickBot="1" x14ac:dyDescent="0.3"/>
    <row r="27" spans="1:20" ht="19.5" thickBot="1" x14ac:dyDescent="0.35">
      <c r="A27" s="36" t="s">
        <v>94</v>
      </c>
      <c r="B27" s="19"/>
      <c r="C27" s="19"/>
      <c r="D27" s="19"/>
      <c r="E27" s="20">
        <f>+E13+E19+E25</f>
        <v>0</v>
      </c>
      <c r="F27" s="26"/>
    </row>
    <row r="29" spans="1:20" ht="18.75" x14ac:dyDescent="0.3">
      <c r="A29" s="37" t="s">
        <v>111</v>
      </c>
      <c r="B29" s="17"/>
      <c r="C29" s="17"/>
      <c r="D29" s="17"/>
      <c r="E29" s="18">
        <f>+T7+T13+T19+T25</f>
        <v>0</v>
      </c>
    </row>
  </sheetData>
  <mergeCells count="13">
    <mergeCell ref="A10:E10"/>
    <mergeCell ref="A2:E2"/>
    <mergeCell ref="A3:E3"/>
    <mergeCell ref="A4:E4"/>
    <mergeCell ref="G4:R4"/>
    <mergeCell ref="A9:E9"/>
    <mergeCell ref="G23:R23"/>
    <mergeCell ref="G11:R11"/>
    <mergeCell ref="A15:E15"/>
    <mergeCell ref="A16:E16"/>
    <mergeCell ref="G17:R17"/>
    <mergeCell ref="A21:E21"/>
    <mergeCell ref="A22:E22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baseColWidth="10" defaultRowHeight="15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117</vt:i4>
      </vt:variant>
    </vt:vector>
  </HeadingPairs>
  <TitlesOfParts>
    <vt:vector size="117" baseType="lpstr">
      <vt:lpstr>92</vt:lpstr>
      <vt:lpstr>2007-2010</vt:lpstr>
      <vt:lpstr>2011</vt:lpstr>
      <vt:lpstr>cost</vt:lpstr>
      <vt:lpstr>gast</vt:lpstr>
      <vt:lpstr>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010</vt:lpstr>
      <vt:lpstr>011</vt:lpstr>
      <vt:lpstr>012</vt:lpstr>
      <vt:lpstr>013</vt:lpstr>
      <vt:lpstr>014</vt:lpstr>
      <vt:lpstr>015</vt:lpstr>
      <vt:lpstr>016</vt:lpstr>
      <vt:lpstr>017</vt:lpstr>
      <vt:lpstr>018</vt:lpstr>
      <vt:lpstr>019</vt:lpstr>
      <vt:lpstr>020</vt:lpstr>
      <vt:lpstr>021</vt:lpstr>
      <vt:lpstr>022</vt:lpstr>
      <vt:lpstr>023</vt:lpstr>
      <vt:lpstr>024</vt:lpstr>
      <vt:lpstr>025</vt:lpstr>
      <vt:lpstr>026</vt:lpstr>
      <vt:lpstr>027</vt:lpstr>
      <vt:lpstr>028</vt:lpstr>
      <vt:lpstr>029</vt:lpstr>
      <vt:lpstr>030</vt:lpstr>
      <vt:lpstr>031</vt:lpstr>
      <vt:lpstr>032</vt:lpstr>
      <vt:lpstr>033</vt:lpstr>
      <vt:lpstr>034</vt:lpstr>
      <vt:lpstr>035</vt:lpstr>
      <vt:lpstr>036</vt:lpstr>
      <vt:lpstr>037</vt:lpstr>
      <vt:lpstr>038</vt:lpstr>
      <vt:lpstr>039</vt:lpstr>
      <vt:lpstr>040</vt:lpstr>
      <vt:lpstr>041</vt:lpstr>
      <vt:lpstr>042</vt:lpstr>
      <vt:lpstr>043</vt:lpstr>
      <vt:lpstr>044</vt:lpstr>
      <vt:lpstr>045</vt:lpstr>
      <vt:lpstr>046</vt:lpstr>
      <vt:lpstr>047</vt:lpstr>
      <vt:lpstr>048</vt:lpstr>
      <vt:lpstr>049</vt:lpstr>
      <vt:lpstr>0049</vt:lpstr>
      <vt:lpstr>050</vt:lpstr>
      <vt:lpstr>051</vt:lpstr>
      <vt:lpstr>052</vt:lpstr>
      <vt:lpstr>053</vt:lpstr>
      <vt:lpstr>054</vt:lpstr>
      <vt:lpstr>055</vt:lpstr>
      <vt:lpstr>056</vt:lpstr>
      <vt:lpstr>057</vt:lpstr>
      <vt:lpstr>058</vt:lpstr>
      <vt:lpstr>059</vt:lpstr>
      <vt:lpstr>060</vt:lpstr>
      <vt:lpstr>061</vt:lpstr>
      <vt:lpstr>062</vt:lpstr>
      <vt:lpstr>063</vt:lpstr>
      <vt:lpstr>064</vt:lpstr>
      <vt:lpstr>065</vt:lpstr>
      <vt:lpstr>0066</vt:lpstr>
      <vt:lpstr>0067</vt:lpstr>
      <vt:lpstr>0068</vt:lpstr>
      <vt:lpstr>0069</vt:lpstr>
      <vt:lpstr>0070</vt:lpstr>
      <vt:lpstr>0071</vt:lpstr>
      <vt:lpstr>0072</vt:lpstr>
      <vt:lpstr>0073</vt:lpstr>
      <vt:lpstr>0074</vt:lpstr>
      <vt:lpstr>0075</vt:lpstr>
      <vt:lpstr>0076</vt:lpstr>
      <vt:lpstr>0077</vt:lpstr>
      <vt:lpstr>0078</vt:lpstr>
      <vt:lpstr>0079</vt:lpstr>
      <vt:lpstr>0080</vt:lpstr>
      <vt:lpstr>0081</vt:lpstr>
      <vt:lpstr>0082</vt:lpstr>
      <vt:lpstr>0083</vt:lpstr>
      <vt:lpstr>0084</vt:lpstr>
      <vt:lpstr>0085</vt:lpstr>
      <vt:lpstr>0086</vt:lpstr>
      <vt:lpstr>0087</vt:lpstr>
      <vt:lpstr>0088</vt:lpstr>
      <vt:lpstr>0089</vt:lpstr>
      <vt:lpstr>0090</vt:lpstr>
      <vt:lpstr>0091</vt:lpstr>
      <vt:lpstr>0092</vt:lpstr>
      <vt:lpstr>0093</vt:lpstr>
      <vt:lpstr>0094</vt:lpstr>
      <vt:lpstr>0095</vt:lpstr>
      <vt:lpstr>0096</vt:lpstr>
      <vt:lpstr>0097</vt:lpstr>
      <vt:lpstr>0098</vt:lpstr>
      <vt:lpstr>0099</vt:lpstr>
      <vt:lpstr>0100</vt:lpstr>
      <vt:lpstr>0101</vt:lpstr>
      <vt:lpstr>0102</vt:lpstr>
      <vt:lpstr>0103</vt:lpstr>
      <vt:lpstr>0104</vt:lpstr>
      <vt:lpstr>0105</vt:lpstr>
      <vt:lpstr>0106</vt:lpstr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Luis Cruz</cp:lastModifiedBy>
  <cp:lastPrinted>2014-02-09T12:24:10Z</cp:lastPrinted>
  <dcterms:created xsi:type="dcterms:W3CDTF">2011-03-29T02:41:00Z</dcterms:created>
  <dcterms:modified xsi:type="dcterms:W3CDTF">2014-02-12T03:15:13Z</dcterms:modified>
</cp:coreProperties>
</file>